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  <sheet state="visible" name="Sheet1" sheetId="2" r:id="rId5"/>
    <sheet state="visible" name="GA 55A" sheetId="3" r:id="rId6"/>
    <sheet state="visible" name="Oth.Deductions" sheetId="4" r:id="rId7"/>
    <sheet state="visible" name="HRA Cal." sheetId="5" r:id="rId8"/>
    <sheet state="visible" name="Tax Calculaton Old" sheetId="6" r:id="rId9"/>
    <sheet state="visible" name="Tax Calculaton New" sheetId="7" r:id="rId10"/>
  </sheets>
  <definedNames>
    <definedName name="Tax_data">#REF!</definedName>
  </definedNames>
  <calcPr/>
  <extLst>
    <ext uri="GoogleSheetsCustomDataVersion2">
      <go:sheetsCustomData xmlns:go="http://customooxmlschemas.google.com/" r:id="rId11" roundtripDataChecksum="hAsIfJuxWBOyGKAIPolfsX99ALy2L7plexb1xeIsdLY="/>
    </ext>
  </extLst>
</workbook>
</file>

<file path=xl/sharedStrings.xml><?xml version="1.0" encoding="utf-8"?>
<sst xmlns="http://schemas.openxmlformats.org/spreadsheetml/2006/main" count="339" uniqueCount="236">
  <si>
    <t xml:space="preserve">govt.GSSS Tihawali </t>
  </si>
  <si>
    <t>Salary and Deduction Detail for FY : 2024-25</t>
  </si>
  <si>
    <t>नाम कर्मचारी-</t>
  </si>
  <si>
    <t>DURGA SINGH GAUD</t>
  </si>
  <si>
    <t>पद-</t>
  </si>
  <si>
    <t xml:space="preserve">lecturer </t>
  </si>
  <si>
    <t>Employee ID-</t>
  </si>
  <si>
    <t>RJRA201731009691</t>
  </si>
  <si>
    <t>लेवल-</t>
  </si>
  <si>
    <t>L-12</t>
  </si>
  <si>
    <t>पैन नं.-</t>
  </si>
  <si>
    <t>ADZPJ8525D</t>
  </si>
  <si>
    <t>SI No.-</t>
  </si>
  <si>
    <t>बैंक खाता सं.-</t>
  </si>
  <si>
    <t>GPF/GPF2004 No.-</t>
  </si>
  <si>
    <t>TAN No.</t>
  </si>
  <si>
    <t>Mobile No. -</t>
  </si>
  <si>
    <t>मार्च 2023 का बेसिक-</t>
  </si>
  <si>
    <t>GPF 2004</t>
  </si>
  <si>
    <t>YES</t>
  </si>
  <si>
    <t>HRA RATE</t>
  </si>
  <si>
    <t>DA Arrear मिला या नही</t>
  </si>
  <si>
    <t>Bonus</t>
  </si>
  <si>
    <t>NO</t>
  </si>
  <si>
    <t>Bonus Month</t>
  </si>
  <si>
    <t>Surrender लिया या नहीं</t>
  </si>
  <si>
    <t>Sureender Month</t>
  </si>
  <si>
    <t>SI Amount</t>
  </si>
  <si>
    <t>GPF/GPF2004 Amount यदि स्लैब के अलावा है तो -</t>
  </si>
  <si>
    <t>CCA Amount</t>
  </si>
  <si>
    <t>Washing All. Amount</t>
  </si>
  <si>
    <t>Are you in Probation</t>
  </si>
  <si>
    <t>GIS Amount</t>
  </si>
  <si>
    <t>LIC Amount from Salary</t>
  </si>
  <si>
    <t>Hitkari Nidhi Amount</t>
  </si>
  <si>
    <t>Name of Employee-</t>
  </si>
  <si>
    <t>Post</t>
  </si>
  <si>
    <t>Pay Level</t>
  </si>
  <si>
    <t>Employee ID</t>
  </si>
  <si>
    <t>Bank A/c No.-</t>
  </si>
  <si>
    <t>PAN No.</t>
  </si>
  <si>
    <t>GPF No.</t>
  </si>
  <si>
    <t>SI No.</t>
  </si>
  <si>
    <t>Mobile No.</t>
  </si>
  <si>
    <t>Month &amp; Year</t>
  </si>
  <si>
    <t>Basic Pay</t>
  </si>
  <si>
    <t>DA</t>
  </si>
  <si>
    <t>HRA</t>
  </si>
  <si>
    <t>Washing Allow.</t>
  </si>
  <si>
    <t>Handicaped Allowance</t>
  </si>
  <si>
    <t>CCA Allowance</t>
  </si>
  <si>
    <t>Other Allowance</t>
  </si>
  <si>
    <t>Gross Salary</t>
  </si>
  <si>
    <t>SIP</t>
  </si>
  <si>
    <t>SI Loan</t>
  </si>
  <si>
    <t>SI Loan Interest</t>
  </si>
  <si>
    <t>GPF Loan</t>
  </si>
  <si>
    <t>RGHS</t>
  </si>
  <si>
    <t>GIS</t>
  </si>
  <si>
    <t>LIC</t>
  </si>
  <si>
    <t>Hitkari Nidhi</t>
  </si>
  <si>
    <t>Other Ded1</t>
  </si>
  <si>
    <t>Other Ded2</t>
  </si>
  <si>
    <t>ITAX</t>
  </si>
  <si>
    <t>Total Deduction</t>
  </si>
  <si>
    <t>NET Payment</t>
  </si>
  <si>
    <t>Bill No./ Dte</t>
  </si>
  <si>
    <t>DA Arrear Jan 24 to Feb 24</t>
  </si>
  <si>
    <t>Surrender</t>
  </si>
  <si>
    <t>DA Arrear Jul 24 to Oct 24</t>
  </si>
  <si>
    <t>Fixation Arrear</t>
  </si>
  <si>
    <t>Salary Arrear1</t>
  </si>
  <si>
    <t>Salary Arrear2</t>
  </si>
  <si>
    <t>Surrender DA Arrear</t>
  </si>
  <si>
    <t>Total</t>
  </si>
  <si>
    <t>Signature Of Employee</t>
  </si>
  <si>
    <t>Signature Of DDO</t>
  </si>
  <si>
    <t>Software Prepared By Ashwini Kumar : 9166023711 www.ashwinisharma.com</t>
  </si>
  <si>
    <t>वेतन के अतिरिक्त कटौतियाँ, आय/जमा राशि एवं छूट का विवरण</t>
  </si>
  <si>
    <t>क्र.सं.</t>
  </si>
  <si>
    <t>विवरण</t>
  </si>
  <si>
    <t>राशि</t>
  </si>
  <si>
    <t>मकान किराया भत्ता ( छूट जो लेनी है)</t>
  </si>
  <si>
    <t>बचत खाते (Saving Acounts) की जमा राशि पर प्राप्त ब्याज</t>
  </si>
  <si>
    <t>मनोरंजन भता धारा 16 (ii) के अन्तर्गत</t>
  </si>
  <si>
    <t>एफडी आदि अन्य जमा राशि पर प्राप्त कुल ब्याज (पीपीएफ को छोड़कर)</t>
  </si>
  <si>
    <t>व्यवयाय कर धारा 16 (iii) के अन्तगर्त</t>
  </si>
  <si>
    <t>अन्य विभिन्न स्त्रो़त्र (ब्याज के अलावा) से कुल आय</t>
  </si>
  <si>
    <t>गृह सम्पति से प्राप्त किराया - आय</t>
  </si>
  <si>
    <t>धारा 80 सी के अन्तर्गत अन्य मद में जमा करायी गयी राशि</t>
  </si>
  <si>
    <t>गृहकर</t>
  </si>
  <si>
    <t>धारा 80CCC-पेंशन प्लान हेतु अंशदान (एन.पी.एस. के अलावा)</t>
  </si>
  <si>
    <t>गृह ऋण किस्त मूलधन</t>
  </si>
  <si>
    <t>सरकारी पेंशन योजना में कर्मचारी का अंशदान अधिकतम वेतन का 10% धारा 80CCD(1)</t>
  </si>
  <si>
    <t>गृह ऋण किस्त ब्याज</t>
  </si>
  <si>
    <t>धारा 80CCD(1B) नवीन पेंशन योजना में अतिरिक्त अंशदान (अधिकतम रू. 50,000)</t>
  </si>
  <si>
    <t>जीवन बीमा प्रीमियम (जो वेतन से नही काटा गया) LIC</t>
  </si>
  <si>
    <t>धारा 80 D, चिकित्सा बीमा प्रीमियम (स्वयं,पति/पत्नी,माता-पिता व बच्चों के लिए रू 25000,सीनियर सिटीजन रू 50000)</t>
  </si>
  <si>
    <t>पी.एल.आई. (PLI)</t>
  </si>
  <si>
    <t>धारा 80DD विकलांग आश्रितों के चिकित्सा उपचार (अधिकतम 75,000 तथा 80% या अधिक विकलांगता 125,000)</t>
  </si>
  <si>
    <t>टयूशन फीस (Tution Fees)</t>
  </si>
  <si>
    <t>धारा 80 DB विशिष्ट रोंगों के उपचार हेतु कटौती (अधिकतम रू 40,000, सीनियर सिटीजन हेतु रू 100,000)</t>
  </si>
  <si>
    <t>यू. एल. आई. पी./वार्षिक प्लान</t>
  </si>
  <si>
    <t>धारा 80 E उच्च शिक्षा हेतु लिए ऋण का ब्याज</t>
  </si>
  <si>
    <t>राष्ट्रीय बचत पत्र NSC</t>
  </si>
  <si>
    <t>धारा 80 G धर्मार्थ संस्थाओं आदि को दिये दान ( क श्रेणी में 100 प्रतिशत एवं ख श्रेणी में 50 प्रतिशत)</t>
  </si>
  <si>
    <t>राष्ट्रीय बचत पत्र पर अदत ब्याज</t>
  </si>
  <si>
    <t>धारा 80 U स्थाई रूप से शारीरिक असमर्थतता की दशा में (अधिकतम 75,000 तथा  अधिनियम 1995के अनुसार 125,000)</t>
  </si>
  <si>
    <t>लोक भविष्य निधि PPF</t>
  </si>
  <si>
    <t>धारा 80 TTA बचत खाते पर ब्याज की अधिकतम छूट रू. 10,000  U/S 194(IA)</t>
  </si>
  <si>
    <t>राष्ट्रीय बचत स्कीम NSS</t>
  </si>
  <si>
    <t>धारा 80 TTB वरिष्ठ नागरिकों को सभी प्रकार के ब्याज पर अधिकतम छूट-  50000 रू.  U/S 194(A)</t>
  </si>
  <si>
    <t>सुकन्या समृद्धि योजना SSY</t>
  </si>
  <si>
    <t>धारा 80 GGA अनुमोदित वैज्ञानिक, सामाजिक, ग्रामीण विकास आदि हेतु दिया गया दान</t>
  </si>
  <si>
    <t>इक्विटी लिंक सेविंग स्कीम</t>
  </si>
  <si>
    <t>धारा 10(14) के अन्तर्गत भत्ते जो करमुक्त है</t>
  </si>
  <si>
    <t>स्थगित वार्षिकी (Defferred Annuty)</t>
  </si>
  <si>
    <t>वेतन बिल के अलावा जमा कराया गया आयकर TDS</t>
  </si>
  <si>
    <t>CALCULATE YOUR HRA EXEMPTION NOW !</t>
  </si>
  <si>
    <t>Summary</t>
  </si>
  <si>
    <t>Basic salary</t>
  </si>
  <si>
    <t>Total GROSS SALARY</t>
  </si>
  <si>
    <t>DA forming part of salary</t>
  </si>
  <si>
    <t>TOTAL TAX</t>
  </si>
  <si>
    <t>HRA Received</t>
  </si>
  <si>
    <t>Tax Old Regime</t>
  </si>
  <si>
    <t>Tax New Regime</t>
  </si>
  <si>
    <t>Rent Paid</t>
  </si>
  <si>
    <t>Total Tax Deposited Yet</t>
  </si>
  <si>
    <t>Residing in Metro City (Choose if Yes)</t>
  </si>
  <si>
    <t>No</t>
  </si>
  <si>
    <t>Rebate Under Section 80C, 80CCC, 80CCD(1)</t>
  </si>
  <si>
    <t>Rent Paid in excess of 10% of salary</t>
  </si>
  <si>
    <t>Requirement of Receipt for HRA Rebate</t>
  </si>
  <si>
    <t>Exempted House Rent Allowance</t>
  </si>
  <si>
    <t>Taxable House Rent Allowance</t>
  </si>
  <si>
    <t>आयकर गणना प्रपत्र वर्ष 2024-25</t>
  </si>
  <si>
    <t>नाम कर्मचारी</t>
  </si>
  <si>
    <t>पद</t>
  </si>
  <si>
    <t>पैन नं.</t>
  </si>
  <si>
    <t>आय वर्ष 2024-25 में प्राप्त कुल वेतन -</t>
  </si>
  <si>
    <t>गृह किराया, धारा 10 (13-A) के अंतर्गत एवं धारा 10 (14) के अंतर्गत अन्य भत्ते जो कर मुक्त है -</t>
  </si>
  <si>
    <t>शेष (2-3)</t>
  </si>
  <si>
    <t>(I)Standard Deduction Maxium 50000 धारा 16 (i a)</t>
  </si>
  <si>
    <t>(II)मनोरंजन भत्ता धारा 16 (ii) के अंतर्गत Maxium 5000</t>
  </si>
  <si>
    <t>(III)वयवसाय कर धारा 16 (iii) के अंतर्गत</t>
  </si>
  <si>
    <t>योग 5</t>
  </si>
  <si>
    <t>शेष (4-5)</t>
  </si>
  <si>
    <t>(अ) गृह सम्पति से आय (1) स्वयं के उपयोग में शून्य</t>
  </si>
  <si>
    <t>(2) प्राप्त किराया रूपये</t>
  </si>
  <si>
    <t>(ब) घटाइए</t>
  </si>
  <si>
    <t>किराये का 30%</t>
  </si>
  <si>
    <t>गृह ऋण पर ब्याज</t>
  </si>
  <si>
    <t>गृह कर</t>
  </si>
  <si>
    <t>योग 7 (ब)</t>
  </si>
  <si>
    <t>शेष - / + (7(अ) एवं 7 (ब) का)</t>
  </si>
  <si>
    <t>कुल शेष - / + (6 एवं 7)</t>
  </si>
  <si>
    <t>अन्य आय</t>
  </si>
  <si>
    <t>सकल आय (योग 8+9)</t>
  </si>
  <si>
    <t>कटौतिया घटाइए - धारा US 80C, 80CCC, 80CCD(1)</t>
  </si>
  <si>
    <t>(A) अधिकतम सीमा 150000 (धारा 80CCE), धारा 80CCD(2) के अलावा</t>
  </si>
  <si>
    <t>राज्य बीमा (SI)</t>
  </si>
  <si>
    <t>EPEF (80CCD1)</t>
  </si>
  <si>
    <t>पेंशन प्लान हेतु अंशदान धारा (80CCC)</t>
  </si>
  <si>
    <t>राष्ट्रीय बचत पत्र पर ब्याज</t>
  </si>
  <si>
    <t>राष्ट्रीय बचत पत्र (NSC)</t>
  </si>
  <si>
    <t>ट्यूशन फीस</t>
  </si>
  <si>
    <t>लोक भविष्य निधि (PPF)</t>
  </si>
  <si>
    <t>राष्ट्रीय बचत स्कीम (NSS)</t>
  </si>
  <si>
    <t>Defferred Annuty</t>
  </si>
  <si>
    <t>PLI</t>
  </si>
  <si>
    <t>ULIP / वार्षिक प्लान</t>
  </si>
  <si>
    <t>धारा 80C के अंतर्गत अन्य जमा राशि</t>
  </si>
  <si>
    <t>Home Loan Premium</t>
  </si>
  <si>
    <t>योग 1 से 18 तक</t>
  </si>
  <si>
    <t>सुकन्या योजना में जमा</t>
  </si>
  <si>
    <t xml:space="preserve">अधिकतम कटौती राशि रूपए 150000 तक </t>
  </si>
  <si>
    <t>(B)</t>
  </si>
  <si>
    <t>घटाइए धारा 80CCD (2) नियोक्ता द्वारा पेंशन अंशदान की राशि (अधिकतम वेतन का 10%)</t>
  </si>
  <si>
    <t>(C)</t>
  </si>
  <si>
    <t>घटाइए धारा 80CCD (1B)नवीन पेंशन योजना में अतिरिक्त अंशदान (अधिकतम रूपए 50000)</t>
  </si>
  <si>
    <t>योग 11 (A+B+C)</t>
  </si>
  <si>
    <t>अन्य कटौतिया</t>
  </si>
  <si>
    <r>
      <rPr>
        <rFont val="Mangal"/>
        <color rgb="FF002060"/>
        <sz val="10.0"/>
      </rPr>
      <t xml:space="preserve">धारा 80 D, चिकित्सा बीमा प्रीमियम </t>
    </r>
    <r>
      <rPr>
        <rFont val="Mangal"/>
        <color rgb="FF002060"/>
        <sz val="8.0"/>
      </rPr>
      <t>(स्वयं,पति/पत्नी व बच्चों के लिए रू 25000, माता-पिता के लिए रू 25000,सीनियर सिटीजन रू 50000)</t>
    </r>
  </si>
  <si>
    <r>
      <rPr>
        <rFont val="Mangal"/>
        <color rgb="FF002060"/>
        <sz val="10.0"/>
      </rPr>
      <t xml:space="preserve">धारा 80 U स्थाई रूप से शारीरिक असमर्थतता की दशा में </t>
    </r>
    <r>
      <rPr>
        <rFont val="Mangal"/>
        <color rgb="FF002060"/>
        <sz val="9.0"/>
      </rPr>
      <t>(अधिकतम 75,000 तथा  अधिनियम 1995के अनुसार 125,000)</t>
    </r>
  </si>
  <si>
    <t>योग 12 (1 to 9)</t>
  </si>
  <si>
    <t>कुल कटौती (11+12)</t>
  </si>
  <si>
    <t>कर योग्य आय (10-13)</t>
  </si>
  <si>
    <t xml:space="preserve">कुल आय की राशि को सम्पूर्ण करना (दस के गुणक में) धारा 288 A </t>
  </si>
  <si>
    <t>आयकर की गणना</t>
  </si>
  <si>
    <t xml:space="preserve">एक व्यक्ति कर दाता </t>
  </si>
  <si>
    <t>वरिष्ठ नागरिक (60 से 80 वर्ष)</t>
  </si>
  <si>
    <t>80 वर्ष या अधिक आयु</t>
  </si>
  <si>
    <t>250000 तक</t>
  </si>
  <si>
    <t>NIL</t>
  </si>
  <si>
    <t>300000 तक</t>
  </si>
  <si>
    <t>250001 से 500000 तक</t>
  </si>
  <si>
    <t>300001 से 50000 तक</t>
  </si>
  <si>
    <t>500001 से 1000000 तक</t>
  </si>
  <si>
    <t>1000000 से अधिक</t>
  </si>
  <si>
    <t>योग आयकर</t>
  </si>
  <si>
    <t>छूट घारा 87(A) (2.50 लाख से 5 लाख तक की कर योग्य आय पर आयकर की छूट अधिकतम रू. 12500 तक)</t>
  </si>
  <si>
    <t>शेष आयकर (1-2)</t>
  </si>
  <si>
    <t>शिक्षा उपकर 2% एवं उच्च शिक्षा के लिए अधिभार 2%  (योग 4%)</t>
  </si>
  <si>
    <t>कुल आयकर (3+4)</t>
  </si>
  <si>
    <t>घटाइये :- राहत धारा 89 के तहत</t>
  </si>
  <si>
    <t>कुल शेष आयकर</t>
  </si>
  <si>
    <t>आयकर कटौती का विवरण</t>
  </si>
  <si>
    <t>सितम्बर 2024 तक</t>
  </si>
  <si>
    <t>अक्टूबर से दिसम्बर 2024 तक</t>
  </si>
  <si>
    <t>जनवरी 2025</t>
  </si>
  <si>
    <t>फ़रवरी 2025</t>
  </si>
  <si>
    <t>टी.डी.एस. और माहवार वेतन के अलावा</t>
  </si>
  <si>
    <t>कुल टैक्स कटौती (योग कॉलम 19)</t>
  </si>
  <si>
    <t>Prepared By Ashwini Kumar : 9166023711 www.ashwinisharma.com</t>
  </si>
  <si>
    <t>(A) धारा  US 80C, 80CCC, 80CCD(1) अधिकतम कटौती की राशि</t>
  </si>
  <si>
    <t>(B) धारा 80CCD(2) नियोक्ता द्वारा पेंशन अंशदान की राशि (अधिकतम वेतन का 10% पृथक से छूट)</t>
  </si>
  <si>
    <t>(C) धारा 80CCD(1B) नवीन पेंशन योजना में अतिरिक्त अंशदान (अधिकतम रू. 50,000)</t>
  </si>
  <si>
    <r>
      <rPr>
        <rFont val="Mangal"/>
        <color rgb="FF002060"/>
        <sz val="10.0"/>
      </rPr>
      <t xml:space="preserve">धारा 80 D, चिकित्सा बीमा प्रीमियम </t>
    </r>
    <r>
      <rPr>
        <rFont val="Mangal"/>
        <color rgb="FF002060"/>
        <sz val="8.0"/>
      </rPr>
      <t>(स्वयं,पति/पत्नी व बच्चों के लिए रू 25000, माता-पिता के लिए रू 25000,सीनियर सिटीजन रू 50000)</t>
    </r>
  </si>
  <si>
    <t>धारा 80DD विकलांग आश्रितों के चिकित्सा उपचार (अधिकतम 75,000 तथा 80ः या अधिक विकलांगता 125,000)</t>
  </si>
  <si>
    <r>
      <rPr>
        <rFont val="Mangal"/>
        <color rgb="FF002060"/>
        <sz val="10.0"/>
      </rPr>
      <t xml:space="preserve">धारा 80 U स्थाई रूप से शारीरिक असमर्थतता की दशा में </t>
    </r>
    <r>
      <rPr>
        <rFont val="Mangal"/>
        <color rgb="FF002060"/>
        <sz val="9.0"/>
      </rPr>
      <t>(अधिकतम 75,000 तथा  अधिनियम 1995के अनुसार 125,000)</t>
    </r>
  </si>
  <si>
    <t>300001 से 700000 तक</t>
  </si>
  <si>
    <t>700001 से 1000000 तक</t>
  </si>
  <si>
    <t>1000001 से 1200000 तक</t>
  </si>
  <si>
    <t>1200001 से 1500000 तक</t>
  </si>
  <si>
    <t>1500000  से अधिक</t>
  </si>
  <si>
    <t>छूट घारा 87(A) (3 लाख से 7 लाख तक की कर योग्य आय पर आयकर की छूट अधिकतम रू. 25000 तक)</t>
  </si>
  <si>
    <t>Marginal relief benefit under section 115BAC(1)</t>
  </si>
  <si>
    <t>difference</t>
  </si>
  <si>
    <t>net taxable income</t>
  </si>
  <si>
    <t>normal tax</t>
  </si>
  <si>
    <t>cess</t>
  </si>
  <si>
    <t>marginal relief</t>
  </si>
  <si>
    <t>surcharge</t>
  </si>
  <si>
    <t>toatal tax</t>
  </si>
  <si>
    <t>net tax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</si>
</sst>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[$₹-439]* #,##0.00_ ;_ [$₹-439]* \-#,##0.00_ ;_ [$₹-439]* &quot;-&quot;??_ ;_ @_ "/>
    <numFmt numFmtId="165" formatCode="[$-409]mmm/yy"/>
  </numFmts>
  <fonts count="35">
    <font>
      <sz val="11.0"/>
      <color theme="1"/>
      <name val="Mangal"/>
      <scheme val="minor"/>
    </font>
    <font>
      <sz val="11.0"/>
      <color theme="1"/>
      <name val="Mangal"/>
    </font>
    <font>
      <b/>
      <sz val="12.0"/>
      <color rgb="FF002060"/>
      <name val="Mangal"/>
    </font>
    <font/>
    <font>
      <b/>
      <sz val="12.0"/>
      <color rgb="FFC00000"/>
      <name val="Mangal"/>
    </font>
    <font>
      <sz val="11.0"/>
      <color rgb="FFC00000"/>
      <name val="Mangal"/>
    </font>
    <font>
      <b/>
      <i/>
      <sz val="11.0"/>
      <color rgb="FF002060"/>
      <name val="Mangal"/>
    </font>
    <font>
      <b/>
      <sz val="14.0"/>
      <color theme="1"/>
      <name val="Mangal"/>
    </font>
    <font>
      <b/>
      <sz val="14.0"/>
      <color rgb="FFC00000"/>
      <name val="Mangal"/>
    </font>
    <font>
      <b/>
      <sz val="19.0"/>
      <color rgb="FF002060"/>
      <name val="Mangal"/>
    </font>
    <font>
      <b/>
      <i/>
      <sz val="11.0"/>
      <color rgb="FFC00000"/>
      <name val="Mangal"/>
    </font>
    <font>
      <b/>
      <sz val="11.0"/>
      <color theme="1"/>
      <name val="Mangal"/>
    </font>
    <font>
      <b/>
      <sz val="10.0"/>
      <color theme="1"/>
      <name val="Mangal"/>
    </font>
    <font>
      <b/>
      <sz val="10.0"/>
      <color rgb="FF002060"/>
      <name val="Mangal"/>
    </font>
    <font>
      <sz val="11.0"/>
      <color rgb="FF974806"/>
      <name val="Mangal"/>
    </font>
    <font>
      <sz val="11.0"/>
      <color rgb="FF002060"/>
      <name val="Mangal"/>
    </font>
    <font>
      <b/>
      <sz val="11.0"/>
      <color rgb="FF002060"/>
      <name val="Mangal"/>
    </font>
    <font>
      <sz val="10.0"/>
      <color rgb="FF974806"/>
      <name val="Mangal"/>
    </font>
    <font>
      <b/>
      <sz val="14.0"/>
      <color rgb="FF002060"/>
      <name val="Mangal"/>
    </font>
    <font>
      <b/>
      <sz val="11.0"/>
      <color rgb="FF974806"/>
      <name val="Mangal"/>
    </font>
    <font>
      <b/>
      <u/>
      <sz val="11.0"/>
      <color rgb="FFC00000"/>
      <name val="Mangal"/>
    </font>
    <font>
      <i/>
      <sz val="11.0"/>
      <color rgb="FFC00000"/>
      <name val="Mangal"/>
    </font>
    <font>
      <sz val="10.0"/>
      <color rgb="FF002060"/>
      <name val="Mangal"/>
    </font>
    <font>
      <i/>
      <sz val="11.0"/>
      <color rgb="FF002060"/>
      <name val="Mangal"/>
    </font>
    <font>
      <b/>
      <sz val="14.0"/>
      <color rgb="FF974806"/>
      <name val="Mangal"/>
    </font>
    <font>
      <sz val="10.0"/>
      <color theme="1"/>
      <name val="Mangal"/>
    </font>
    <font>
      <b/>
      <sz val="12.0"/>
      <color rgb="FF17365D"/>
      <name val="Mangal"/>
    </font>
    <font>
      <sz val="10.0"/>
      <color rgb="FFC00000"/>
      <name val="Mangal"/>
    </font>
    <font>
      <b/>
      <sz val="10.0"/>
      <color rgb="FF974806"/>
      <name val="Mangal"/>
    </font>
    <font>
      <b/>
      <i/>
      <sz val="14.0"/>
      <color theme="1"/>
      <name val="Mangal"/>
    </font>
    <font>
      <b/>
      <sz val="10.0"/>
      <color rgb="FFC00000"/>
      <name val="Mangal"/>
    </font>
    <font>
      <sz val="9.0"/>
      <color rgb="FFC00000"/>
      <name val="Mangal"/>
    </font>
    <font>
      <b/>
      <sz val="11.0"/>
      <color rgb="FFC00000"/>
      <name val="Mangal"/>
    </font>
    <font>
      <b/>
      <i/>
      <sz val="10.0"/>
      <color theme="1"/>
      <name val="Mangal"/>
    </font>
    <font>
      <sz val="14.0"/>
      <color theme="1"/>
      <name val="Mangal"/>
    </font>
  </fonts>
  <fills count="9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99FF99"/>
        <bgColor rgb="FF99FF99"/>
      </patternFill>
    </fill>
    <fill>
      <patternFill patternType="solid">
        <fgColor rgb="FFFDE9D9"/>
        <bgColor rgb="FFFDE9D9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2" fillId="0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5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readingOrder="0" vertical="center"/>
    </xf>
    <xf borderId="11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vertical="center"/>
    </xf>
    <xf borderId="12" fillId="0" fontId="5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readingOrder="0" vertical="center"/>
    </xf>
    <xf borderId="12" fillId="0" fontId="6" numFmtId="1" xfId="0" applyAlignment="1" applyBorder="1" applyFont="1" applyNumberFormat="1">
      <alignment horizontal="center" readingOrder="0" vertical="center"/>
    </xf>
    <xf borderId="12" fillId="3" fontId="6" numFmtId="164" xfId="0" applyAlignment="1" applyBorder="1" applyFill="1" applyFont="1" applyNumberFormat="1">
      <alignment horizontal="center" readingOrder="0" vertical="center"/>
    </xf>
    <xf borderId="12" fillId="0" fontId="6" numFmtId="9" xfId="0" applyAlignment="1" applyBorder="1" applyFont="1" applyNumberFormat="1">
      <alignment horizontal="center" vertical="center"/>
    </xf>
    <xf borderId="13" fillId="0" fontId="6" numFmtId="165" xfId="0" applyAlignment="1" applyBorder="1" applyFont="1" applyNumberFormat="1">
      <alignment horizontal="center" readingOrder="0" vertical="center"/>
    </xf>
    <xf borderId="12" fillId="0" fontId="5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readingOrder="0" vertical="center"/>
    </xf>
    <xf borderId="15" fillId="0" fontId="5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4" fontId="7" numFmtId="0" xfId="0" applyAlignment="1" applyBorder="1" applyFill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0" fillId="0" fontId="1" numFmtId="0" xfId="0" applyFont="1"/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vertical="center"/>
    </xf>
    <xf borderId="0" fillId="0" fontId="1" numFmtId="0" xfId="0" applyAlignment="1" applyFont="1">
      <alignment shrinkToFit="0" wrapText="1"/>
    </xf>
    <xf borderId="20" fillId="0" fontId="10" numFmtId="0" xfId="0" applyAlignment="1" applyBorder="1" applyFont="1">
      <alignment horizontal="center" vertical="center"/>
    </xf>
    <xf borderId="21" fillId="0" fontId="3" numFmtId="0" xfId="0" applyBorder="1" applyFont="1"/>
    <xf borderId="20" fillId="0" fontId="11" numFmtId="0" xfId="0" applyAlignment="1" applyBorder="1" applyFont="1">
      <alignment horizontal="center" vertical="center"/>
    </xf>
    <xf borderId="22" fillId="0" fontId="3" numFmtId="0" xfId="0" applyBorder="1" applyFont="1"/>
    <xf borderId="20" fillId="0" fontId="11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8" fillId="5" fontId="12" numFmtId="0" xfId="0" applyAlignment="1" applyBorder="1" applyFill="1" applyFont="1">
      <alignment horizontal="center" shrinkToFit="0" vertical="center" wrapText="1"/>
    </xf>
    <xf borderId="9" fillId="5" fontId="12" numFmtId="0" xfId="0" applyAlignment="1" applyBorder="1" applyFont="1">
      <alignment horizontal="center" shrinkToFit="0" textRotation="90" vertical="center" wrapText="1"/>
    </xf>
    <xf borderId="23" fillId="5" fontId="12" numFmtId="0" xfId="0" applyAlignment="1" applyBorder="1" applyFont="1">
      <alignment horizontal="center" shrinkToFit="0" textRotation="90" vertical="center" wrapText="1"/>
    </xf>
    <xf borderId="24" fillId="5" fontId="12" numFmtId="0" xfId="0" applyAlignment="1" applyBorder="1" applyFont="1">
      <alignment horizontal="center" shrinkToFit="0" textRotation="90" vertical="center" wrapText="1"/>
    </xf>
    <xf borderId="25" fillId="5" fontId="12" numFmtId="0" xfId="0" applyAlignment="1" applyBorder="1" applyFont="1">
      <alignment horizontal="center" shrinkToFit="0" textRotation="90" vertical="center" wrapText="1"/>
    </xf>
    <xf borderId="9" fillId="5" fontId="13" numFmtId="0" xfId="0" applyAlignment="1" applyBorder="1" applyFont="1">
      <alignment horizontal="center" shrinkToFit="0" textRotation="90" vertical="center" wrapText="1"/>
    </xf>
    <xf borderId="26" fillId="5" fontId="12" numFmtId="0" xfId="0" applyAlignment="1" applyBorder="1" applyFont="1">
      <alignment horizontal="center" shrinkToFit="0" textRotation="90" vertical="center" wrapText="1"/>
    </xf>
    <xf borderId="11" fillId="0" fontId="14" numFmtId="17" xfId="0" applyAlignment="1" applyBorder="1" applyFont="1" applyNumberFormat="1">
      <alignment horizontal="left" vertical="center"/>
    </xf>
    <xf borderId="12" fillId="6" fontId="15" numFmtId="3" xfId="0" applyAlignment="1" applyBorder="1" applyFill="1" applyFont="1" applyNumberFormat="1">
      <alignment horizontal="center" vertical="center"/>
    </xf>
    <xf borderId="12" fillId="0" fontId="15" numFmtId="3" xfId="0" applyAlignment="1" applyBorder="1" applyFont="1" applyNumberFormat="1">
      <alignment horizontal="center" vertical="center"/>
    </xf>
    <xf borderId="20" fillId="0" fontId="15" numFmtId="3" xfId="0" applyAlignment="1" applyBorder="1" applyFont="1" applyNumberFormat="1">
      <alignment horizontal="center" vertical="center"/>
    </xf>
    <xf borderId="27" fillId="6" fontId="16" numFmtId="3" xfId="0" applyAlignment="1" applyBorder="1" applyFont="1" applyNumberFormat="1">
      <alignment horizontal="center" vertical="center"/>
    </xf>
    <xf borderId="28" fillId="7" fontId="15" numFmtId="3" xfId="0" applyAlignment="1" applyBorder="1" applyFill="1" applyFont="1" applyNumberFormat="1">
      <alignment horizontal="center" vertical="center"/>
    </xf>
    <xf borderId="12" fillId="6" fontId="15" numFmtId="3" xfId="0" applyAlignment="1" applyBorder="1" applyFont="1" applyNumberFormat="1">
      <alignment horizontal="center" readingOrder="0" vertical="center"/>
    </xf>
    <xf borderId="12" fillId="0" fontId="15" numFmtId="3" xfId="0" applyAlignment="1" applyBorder="1" applyFont="1" applyNumberFormat="1">
      <alignment horizontal="center" readingOrder="0" vertical="center"/>
    </xf>
    <xf borderId="29" fillId="6" fontId="5" numFmtId="3" xfId="0" applyAlignment="1" applyBorder="1" applyFont="1" applyNumberFormat="1">
      <alignment horizontal="center" vertical="center"/>
    </xf>
    <xf borderId="30" fillId="0" fontId="1" numFmtId="0" xfId="0" applyBorder="1" applyFont="1"/>
    <xf borderId="12" fillId="0" fontId="14" numFmtId="17" xfId="0" applyAlignment="1" applyBorder="1" applyFont="1" applyNumberFormat="1">
      <alignment horizontal="left" vertical="center"/>
    </xf>
    <xf borderId="0" fillId="0" fontId="15" numFmtId="164" xfId="0" applyFont="1" applyNumberFormat="1"/>
    <xf borderId="0" fillId="0" fontId="1" numFmtId="9" xfId="0" applyFont="1" applyNumberFormat="1"/>
    <xf borderId="0" fillId="0" fontId="15" numFmtId="3" xfId="0" applyFont="1" applyNumberFormat="1"/>
    <xf borderId="0" fillId="0" fontId="15" numFmtId="0" xfId="0" applyFont="1"/>
    <xf borderId="29" fillId="6" fontId="15" numFmtId="3" xfId="0" applyAlignment="1" applyBorder="1" applyFont="1" applyNumberFormat="1">
      <alignment horizontal="center" vertical="center"/>
    </xf>
    <xf borderId="28" fillId="6" fontId="15" numFmtId="3" xfId="0" applyAlignment="1" applyBorder="1" applyFont="1" applyNumberFormat="1">
      <alignment horizontal="center" vertical="center"/>
    </xf>
    <xf borderId="11" fillId="0" fontId="14" numFmtId="0" xfId="0" applyAlignment="1" applyBorder="1" applyFont="1">
      <alignment shrinkToFit="0" wrapText="1"/>
    </xf>
    <xf borderId="21" fillId="0" fontId="15" numFmtId="3" xfId="0" applyAlignment="1" applyBorder="1" applyFont="1" applyNumberFormat="1">
      <alignment horizontal="center" vertical="center"/>
    </xf>
    <xf borderId="11" fillId="0" fontId="14" numFmtId="0" xfId="0" applyAlignment="1" applyBorder="1" applyFont="1">
      <alignment vertical="center"/>
    </xf>
    <xf borderId="30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1" fillId="0" fontId="17" numFmtId="0" xfId="0" applyAlignment="1" applyBorder="1" applyFont="1">
      <alignment shrinkToFit="0" vertical="center" wrapText="1"/>
    </xf>
    <xf borderId="11" fillId="0" fontId="17" numFmtId="0" xfId="0" applyAlignment="1" applyBorder="1" applyFont="1">
      <alignment vertical="center"/>
    </xf>
    <xf borderId="21" fillId="0" fontId="15" numFmtId="3" xfId="0" applyAlignment="1" applyBorder="1" applyFont="1" applyNumberFormat="1">
      <alignment horizontal="center" readingOrder="0" vertical="center"/>
    </xf>
    <xf borderId="14" fillId="0" fontId="18" numFmtId="0" xfId="0" applyAlignment="1" applyBorder="1" applyFont="1">
      <alignment horizontal="center" vertical="center"/>
    </xf>
    <xf borderId="15" fillId="6" fontId="4" numFmtId="3" xfId="0" applyAlignment="1" applyBorder="1" applyFont="1" applyNumberFormat="1">
      <alignment horizontal="center" textRotation="90" vertical="center"/>
    </xf>
    <xf borderId="31" fillId="6" fontId="4" numFmtId="3" xfId="0" applyAlignment="1" applyBorder="1" applyFont="1" applyNumberFormat="1">
      <alignment horizontal="center" textRotation="90" vertical="center"/>
    </xf>
    <xf borderId="32" fillId="6" fontId="4" numFmtId="3" xfId="0" applyAlignment="1" applyBorder="1" applyFont="1" applyNumberFormat="1">
      <alignment horizontal="center" textRotation="90" vertical="center"/>
    </xf>
    <xf borderId="33" fillId="0" fontId="5" numFmtId="0" xfId="0" applyAlignment="1" applyBorder="1" applyFont="1">
      <alignment textRotation="90"/>
    </xf>
    <xf borderId="0" fillId="0" fontId="19" numFmtId="0" xfId="0" applyAlignment="1" applyFont="1">
      <alignment horizontal="center"/>
    </xf>
    <xf borderId="0" fillId="0" fontId="1" numFmtId="3" xfId="0" applyFont="1" applyNumberFormat="1"/>
    <xf borderId="0" fillId="0" fontId="19" numFmtId="0" xfId="0" applyFont="1"/>
    <xf borderId="0" fillId="0" fontId="16" numFmtId="0" xfId="0" applyAlignment="1" applyFont="1">
      <alignment horizontal="center"/>
    </xf>
    <xf borderId="0" fillId="0" fontId="16" numFmtId="0" xfId="0" applyFont="1"/>
    <xf borderId="0" fillId="0" fontId="20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2" fillId="8" fontId="11" numFmtId="0" xfId="0" applyAlignment="1" applyBorder="1" applyFill="1" applyFont="1">
      <alignment horizontal="center" vertical="center"/>
    </xf>
    <xf borderId="12" fillId="8" fontId="11" numFmtId="0" xfId="0" applyAlignment="1" applyBorder="1" applyFont="1">
      <alignment horizontal="center" shrinkToFit="0" vertical="center" wrapText="1"/>
    </xf>
    <xf borderId="12" fillId="0" fontId="21" numFmtId="0" xfId="0" applyAlignment="1" applyBorder="1" applyFont="1">
      <alignment horizontal="center" vertical="center"/>
    </xf>
    <xf borderId="12" fillId="0" fontId="22" numFmtId="0" xfId="0" applyAlignment="1" applyBorder="1" applyFont="1">
      <alignment horizontal="left" shrinkToFit="0" vertical="center" wrapText="1"/>
    </xf>
    <xf borderId="12" fillId="0" fontId="1" numFmtId="164" xfId="0" applyAlignment="1" applyBorder="1" applyFont="1" applyNumberFormat="1">
      <alignment horizontal="center" vertical="center"/>
    </xf>
    <xf borderId="34" fillId="0" fontId="8" numFmtId="0" xfId="0" applyAlignment="1" applyBorder="1" applyFont="1">
      <alignment horizontal="center" vertical="center"/>
    </xf>
    <xf borderId="35" fillId="0" fontId="3" numFmtId="0" xfId="0" applyBorder="1" applyFont="1"/>
    <xf borderId="12" fillId="0" fontId="23" numFmtId="0" xfId="0" applyAlignment="1" applyBorder="1" applyFont="1">
      <alignment vertical="center"/>
    </xf>
    <xf borderId="12" fillId="0" fontId="4" numFmtId="164" xfId="0" applyAlignment="1" applyBorder="1" applyFont="1" applyNumberFormat="1">
      <alignment horizontal="right" vertical="center"/>
    </xf>
    <xf borderId="0" fillId="0" fontId="1" numFmtId="164" xfId="0" applyFont="1" applyNumberFormat="1"/>
    <xf borderId="0" fillId="0" fontId="4" numFmtId="164" xfId="0" applyAlignment="1" applyFont="1" applyNumberFormat="1">
      <alignment horizontal="right" vertical="center"/>
    </xf>
    <xf borderId="12" fillId="0" fontId="4" numFmtId="3" xfId="0" applyAlignment="1" applyBorder="1" applyFont="1" applyNumberFormat="1">
      <alignment vertical="center"/>
    </xf>
    <xf borderId="12" fillId="0" fontId="4" numFmtId="2" xfId="0" applyAlignment="1" applyBorder="1" applyFont="1" applyNumberFormat="1">
      <alignment vertical="center"/>
    </xf>
    <xf borderId="12" fillId="0" fontId="4" numFmtId="164" xfId="0" applyAlignment="1" applyBorder="1" applyFont="1" applyNumberFormat="1">
      <alignment vertical="center"/>
    </xf>
    <xf borderId="2" fillId="0" fontId="24" numFmtId="0" xfId="0" applyAlignment="1" applyBorder="1" applyFont="1">
      <alignment horizontal="center" vertical="center"/>
    </xf>
    <xf borderId="0" fillId="0" fontId="25" numFmtId="0" xfId="0" applyAlignment="1" applyFont="1">
      <alignment vertical="center"/>
    </xf>
    <xf borderId="36" fillId="0" fontId="26" numFmtId="0" xfId="0" applyAlignment="1" applyBorder="1" applyFont="1">
      <alignment horizontal="center" vertical="center"/>
    </xf>
    <xf borderId="37" fillId="0" fontId="3" numFmtId="0" xfId="0" applyBorder="1" applyFont="1"/>
    <xf borderId="38" fillId="0" fontId="3" numFmtId="0" xfId="0" applyBorder="1" applyFont="1"/>
    <xf borderId="11" fillId="0" fontId="27" numFmtId="0" xfId="0" applyAlignment="1" applyBorder="1" applyFont="1">
      <alignment horizontal="center" vertical="center"/>
    </xf>
    <xf borderId="20" fillId="0" fontId="22" numFmtId="0" xfId="0" applyAlignment="1" applyBorder="1" applyFont="1">
      <alignment horizontal="left" vertical="center"/>
    </xf>
    <xf borderId="20" fillId="0" fontId="19" numFmtId="0" xfId="0" applyAlignment="1" applyBorder="1" applyFont="1">
      <alignment horizontal="left" vertical="center"/>
    </xf>
    <xf borderId="12" fillId="0" fontId="22" numFmtId="0" xfId="0" applyAlignment="1" applyBorder="1" applyFont="1">
      <alignment horizontal="center" vertical="center"/>
    </xf>
    <xf borderId="20" fillId="0" fontId="28" numFmtId="0" xfId="0" applyAlignment="1" applyBorder="1" applyFont="1">
      <alignment horizontal="left" vertical="center"/>
    </xf>
    <xf borderId="13" fillId="0" fontId="28" numFmtId="0" xfId="0" applyAlignment="1" applyBorder="1" applyFont="1">
      <alignment horizontal="center" vertical="center"/>
    </xf>
    <xf borderId="13" fillId="0" fontId="19" numFmtId="2" xfId="0" applyAlignment="1" applyBorder="1" applyFont="1" applyNumberFormat="1">
      <alignment vertical="center"/>
    </xf>
    <xf borderId="0" fillId="0" fontId="12" numFmtId="0" xfId="0" applyAlignment="1" applyFont="1">
      <alignment vertical="center"/>
    </xf>
    <xf borderId="39" fillId="0" fontId="22" numFmtId="0" xfId="0" applyAlignment="1" applyBorder="1" applyFont="1">
      <alignment horizontal="left" vertical="center"/>
    </xf>
    <xf borderId="40" fillId="0" fontId="3" numFmtId="0" xfId="0" applyBorder="1" applyFont="1"/>
    <xf borderId="41" fillId="0" fontId="3" numFmtId="0" xfId="0" applyBorder="1" applyFont="1"/>
    <xf borderId="20" fillId="0" fontId="22" numFmtId="0" xfId="0" applyAlignment="1" applyBorder="1" applyFont="1">
      <alignment horizontal="right" vertical="center"/>
    </xf>
    <xf borderId="42" fillId="0" fontId="27" numFmtId="0" xfId="0" applyAlignment="1" applyBorder="1" applyFont="1">
      <alignment horizontal="center" vertical="center"/>
    </xf>
    <xf borderId="20" fillId="0" fontId="22" numFmtId="0" xfId="0" applyAlignment="1" applyBorder="1" applyFont="1">
      <alignment vertical="center"/>
    </xf>
    <xf borderId="21" fillId="0" fontId="28" numFmtId="2" xfId="0" applyAlignment="1" applyBorder="1" applyFont="1" applyNumberFormat="1">
      <alignment vertical="center"/>
    </xf>
    <xf borderId="43" fillId="0" fontId="11" numFmtId="2" xfId="0" applyAlignment="1" applyBorder="1" applyFont="1" applyNumberFormat="1">
      <alignment horizontal="center" vertical="center"/>
    </xf>
    <xf borderId="44" fillId="0" fontId="3" numFmtId="0" xfId="0" applyBorder="1" applyFont="1"/>
    <xf borderId="45" fillId="0" fontId="3" numFmtId="0" xfId="0" applyBorder="1" applyFont="1"/>
    <xf borderId="1" fillId="7" fontId="29" numFmtId="0" xfId="0" applyAlignment="1" applyBorder="1" applyFont="1">
      <alignment shrinkToFit="0" vertical="center" wrapText="1"/>
    </xf>
    <xf borderId="46" fillId="0" fontId="3" numFmtId="0" xfId="0" applyBorder="1" applyFont="1"/>
    <xf borderId="47" fillId="0" fontId="3" numFmtId="0" xfId="0" applyBorder="1" applyFont="1"/>
    <xf borderId="20" fillId="0" fontId="22" numFmtId="0" xfId="0" applyAlignment="1" applyBorder="1" applyFont="1">
      <alignment horizontal="center" vertical="center"/>
    </xf>
    <xf borderId="20" fillId="0" fontId="13" numFmtId="2" xfId="0" applyAlignment="1" applyBorder="1" applyFont="1" applyNumberFormat="1">
      <alignment horizontal="center" vertical="center"/>
    </xf>
    <xf borderId="39" fillId="0" fontId="22" numFmtId="0" xfId="0" applyAlignment="1" applyBorder="1" applyFont="1">
      <alignment horizontal="center" vertical="center"/>
    </xf>
    <xf borderId="48" fillId="0" fontId="3" numFmtId="0" xfId="0" applyBorder="1" applyFont="1"/>
    <xf borderId="49" fillId="0" fontId="3" numFmtId="0" xfId="0" applyBorder="1" applyFont="1"/>
    <xf borderId="20" fillId="0" fontId="28" numFmtId="2" xfId="0" applyAlignment="1" applyBorder="1" applyFont="1" applyNumberFormat="1">
      <alignment horizontal="center" vertical="center"/>
    </xf>
    <xf borderId="39" fillId="0" fontId="22" numFmtId="0" xfId="0" applyAlignment="1" applyBorder="1" applyFont="1">
      <alignment horizontal="right" vertical="center"/>
    </xf>
    <xf borderId="20" fillId="0" fontId="13" numFmtId="0" xfId="0" applyAlignment="1" applyBorder="1" applyFont="1">
      <alignment horizontal="right" vertical="center"/>
    </xf>
    <xf borderId="30" fillId="0" fontId="3" numFmtId="0" xfId="0" applyBorder="1" applyFont="1"/>
    <xf borderId="20" fillId="0" fontId="28" numFmtId="2" xfId="0" applyAlignment="1" applyBorder="1" applyFont="1" applyNumberFormat="1">
      <alignment horizontal="right" vertical="center"/>
    </xf>
    <xf borderId="12" fillId="0" fontId="30" numFmtId="2" xfId="0" applyAlignment="1" applyBorder="1" applyFont="1" applyNumberFormat="1">
      <alignment vertical="center"/>
    </xf>
    <xf borderId="50" fillId="0" fontId="22" numFmtId="0" xfId="0" applyAlignment="1" applyBorder="1" applyFont="1">
      <alignment horizontal="center" vertical="center"/>
    </xf>
    <xf borderId="50" fillId="0" fontId="28" numFmtId="2" xfId="0" applyAlignment="1" applyBorder="1" applyFont="1" applyNumberFormat="1">
      <alignment horizontal="center" vertical="center"/>
    </xf>
    <xf borderId="51" fillId="0" fontId="3" numFmtId="0" xfId="0" applyBorder="1" applyFont="1"/>
    <xf borderId="46" fillId="0" fontId="19" numFmtId="2" xfId="0" applyAlignment="1" applyBorder="1" applyFont="1" applyNumberFormat="1">
      <alignment vertical="center"/>
    </xf>
    <xf borderId="12" fillId="0" fontId="22" numFmtId="0" xfId="0" applyAlignment="1" applyBorder="1" applyFont="1">
      <alignment vertical="center"/>
    </xf>
    <xf borderId="13" fillId="0" fontId="11" numFmtId="2" xfId="0" applyAlignment="1" applyBorder="1" applyFont="1" applyNumberFormat="1">
      <alignment vertical="center"/>
    </xf>
    <xf borderId="22" fillId="0" fontId="22" numFmtId="0" xfId="0" applyAlignment="1" applyBorder="1" applyFont="1">
      <alignment vertical="center"/>
    </xf>
    <xf borderId="20" fillId="0" fontId="13" numFmtId="0" xfId="0" applyAlignment="1" applyBorder="1" applyFont="1">
      <alignment vertical="center"/>
    </xf>
    <xf borderId="12" fillId="0" fontId="22" numFmtId="9" xfId="0" applyAlignment="1" applyBorder="1" applyFont="1" applyNumberFormat="1">
      <alignment horizontal="center" vertical="center"/>
    </xf>
    <xf borderId="42" fillId="0" fontId="27" numFmtId="0" xfId="0" applyAlignment="1" applyBorder="1" applyFont="1">
      <alignment horizontal="center" shrinkToFit="0" vertical="center" wrapText="1"/>
    </xf>
    <xf borderId="39" fillId="0" fontId="22" numFmtId="0" xfId="0" applyAlignment="1" applyBorder="1" applyFont="1">
      <alignment horizontal="center" shrinkToFit="0" vertical="center" wrapText="1"/>
    </xf>
    <xf borderId="20" fillId="0" fontId="22" numFmtId="0" xfId="0" applyAlignment="1" applyBorder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13" fillId="0" fontId="22" numFmtId="0" xfId="0" applyAlignment="1" applyBorder="1" applyFont="1">
      <alignment horizontal="center" shrinkToFit="0" vertical="center" wrapText="1"/>
    </xf>
    <xf borderId="20" fillId="0" fontId="28" numFmtId="2" xfId="0" applyAlignment="1" applyBorder="1" applyFont="1" applyNumberFormat="1">
      <alignment horizontal="center" shrinkToFit="0" vertical="center" wrapText="1"/>
    </xf>
    <xf borderId="12" fillId="0" fontId="28" numFmtId="2" xfId="0" applyAlignment="1" applyBorder="1" applyFont="1" applyNumberFormat="1">
      <alignment horizontal="center" shrinkToFit="0" vertical="center" wrapText="1"/>
    </xf>
    <xf borderId="52" fillId="0" fontId="28" numFmtId="0" xfId="0" applyAlignment="1" applyBorder="1" applyFont="1">
      <alignment horizontal="right" vertical="center"/>
    </xf>
    <xf borderId="53" fillId="0" fontId="25" numFmtId="0" xfId="0" applyAlignment="1" applyBorder="1" applyFont="1">
      <alignment vertical="center"/>
    </xf>
    <xf borderId="54" fillId="0" fontId="25" numFmtId="0" xfId="0" applyAlignment="1" applyBorder="1" applyFont="1">
      <alignment vertical="center"/>
    </xf>
    <xf borderId="5" fillId="0" fontId="15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vertical="center"/>
    </xf>
    <xf borderId="6" fillId="0" fontId="15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vertical="center"/>
    </xf>
    <xf borderId="36" fillId="0" fontId="2" numFmtId="0" xfId="0" applyAlignment="1" applyBorder="1" applyFont="1">
      <alignment horizontal="center" vertical="center"/>
    </xf>
    <xf borderId="20" fillId="0" fontId="32" numFmtId="0" xfId="0" applyAlignment="1" applyBorder="1" applyFont="1">
      <alignment horizontal="left" vertical="center"/>
    </xf>
    <xf borderId="12" fillId="0" fontId="25" numFmtId="0" xfId="0" applyAlignment="1" applyBorder="1" applyFont="1">
      <alignment horizontal="center" vertical="center"/>
    </xf>
    <xf borderId="20" fillId="0" fontId="30" numFmtId="0" xfId="0" applyAlignment="1" applyBorder="1" applyFont="1">
      <alignment horizontal="left" vertical="center"/>
    </xf>
    <xf borderId="13" fillId="0" fontId="30" numFmtId="0" xfId="0" applyAlignment="1" applyBorder="1" applyFont="1">
      <alignment vertical="center"/>
    </xf>
    <xf borderId="13" fillId="0" fontId="32" numFmtId="2" xfId="0" applyAlignment="1" applyBorder="1" applyFont="1" applyNumberFormat="1">
      <alignment vertical="center"/>
    </xf>
    <xf borderId="21" fillId="0" fontId="12" numFmtId="2" xfId="0" applyAlignment="1" applyBorder="1" applyFont="1" applyNumberFormat="1">
      <alignment vertical="center"/>
    </xf>
    <xf borderId="20" fillId="0" fontId="12" numFmtId="2" xfId="0" applyAlignment="1" applyBorder="1" applyFont="1" applyNumberFormat="1">
      <alignment horizontal="center" vertical="center"/>
    </xf>
    <xf borderId="43" fillId="0" fontId="32" numFmtId="2" xfId="0" applyAlignment="1" applyBorder="1" applyFont="1" applyNumberFormat="1">
      <alignment horizontal="center" vertical="center"/>
    </xf>
    <xf borderId="20" fillId="0" fontId="22" numFmtId="0" xfId="0" applyAlignment="1" applyBorder="1" applyFont="1">
      <alignment horizontal="left" shrinkToFit="0" vertical="center" wrapText="1"/>
    </xf>
    <xf borderId="20" fillId="0" fontId="33" numFmtId="2" xfId="0" applyAlignment="1" applyBorder="1" applyFont="1" applyNumberFormat="1">
      <alignment horizontal="center" shrinkToFit="0" vertical="center" wrapText="1"/>
    </xf>
    <xf borderId="21" fillId="0" fontId="33" numFmtId="2" xfId="0" applyAlignment="1" applyBorder="1" applyFont="1" applyNumberFormat="1">
      <alignment horizontal="center" shrinkToFit="0" vertical="center" wrapText="1"/>
    </xf>
    <xf borderId="55" fillId="0" fontId="1" numFmtId="0" xfId="0" applyAlignment="1" applyBorder="1" applyFont="1">
      <alignment shrinkToFit="0" wrapText="1"/>
    </xf>
    <xf borderId="56" fillId="0" fontId="34" numFmtId="0" xfId="0" applyAlignment="1" applyBorder="1" applyFont="1">
      <alignment horizontal="center" shrinkToFit="0" wrapText="1"/>
    </xf>
    <xf borderId="57" fillId="0" fontId="3" numFmtId="0" xfId="0" applyBorder="1" applyFont="1"/>
    <xf borderId="55" fillId="0" fontId="1" numFmtId="2" xfId="0" applyAlignment="1" applyBorder="1" applyFont="1" applyNumberFormat="1">
      <alignment horizontal="right" shrinkToFit="0" wrapText="1"/>
    </xf>
    <xf borderId="55" fillId="0" fontId="1" numFmtId="0" xfId="0" applyAlignment="1" applyBorder="1" applyFont="1">
      <alignment horizontal="right" shrinkToFit="0" wrapText="1"/>
    </xf>
    <xf borderId="55" fillId="0" fontId="1" numFmtId="0" xfId="0" applyBorder="1" applyFont="1"/>
    <xf borderId="20" fillId="0" fontId="30" numFmtId="2" xfId="0" applyAlignment="1" applyBorder="1" applyFont="1" applyNumberFormat="1">
      <alignment horizontal="center" shrinkToFit="0" vertical="center" wrapText="1"/>
    </xf>
    <xf borderId="12" fillId="0" fontId="30" numFmtId="2" xfId="0" applyAlignment="1" applyBorder="1" applyFont="1" applyNumberFormat="1">
      <alignment horizontal="center" shrinkToFit="0" vertical="center" wrapText="1"/>
    </xf>
    <xf borderId="52" fillId="0" fontId="12" numFmtId="0" xfId="0" applyAlignment="1" applyBorder="1" applyFont="1">
      <alignment horizontal="right" vertical="center"/>
    </xf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323850</xdr:colOff>
      <xdr:row>1</xdr:row>
      <xdr:rowOff>0</xdr:rowOff>
    </xdr:from>
    <xdr:ext cx="1638300" cy="190500"/>
    <xdr:sp>
      <xdr:nvSpPr>
        <xdr:cNvPr id="3" name="Shape 3"/>
        <xdr:cNvSpPr/>
      </xdr:nvSpPr>
      <xdr:spPr>
        <a:xfrm>
          <a:off x="4531613" y="3689513"/>
          <a:ext cx="1628775" cy="180975"/>
        </a:xfrm>
        <a:prstGeom prst="roundRect">
          <a:avLst>
            <a:gd fmla="val 16667" name="adj"/>
          </a:avLst>
        </a:prstGeom>
        <a:gradFill>
          <a:gsLst>
            <a:gs pos="0">
              <a:srgbClr val="FFBB82"/>
            </a:gs>
            <a:gs pos="35000">
              <a:srgbClr val="FFCFA8"/>
            </a:gs>
            <a:gs pos="100000">
              <a:srgbClr val="FFEBD9"/>
            </a:gs>
          </a:gsLst>
          <a:lin ang="16200000" scaled="0"/>
        </a:gradFill>
        <a:ln cap="flat" cmpd="sng" w="9525">
          <a:solidFill>
            <a:srgbClr val="F5913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b="1" i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Old Tax Regime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123825</xdr:colOff>
      <xdr:row>1</xdr:row>
      <xdr:rowOff>19050</xdr:rowOff>
    </xdr:from>
    <xdr:ext cx="1619250" cy="190500"/>
    <xdr:sp>
      <xdr:nvSpPr>
        <xdr:cNvPr id="4" name="Shape 4"/>
        <xdr:cNvSpPr/>
      </xdr:nvSpPr>
      <xdr:spPr>
        <a:xfrm>
          <a:off x="4541138" y="3689513"/>
          <a:ext cx="1609725" cy="180975"/>
        </a:xfrm>
        <a:prstGeom prst="roundRect">
          <a:avLst>
            <a:gd fmla="val 16667" name="adj"/>
          </a:avLst>
        </a:prstGeom>
        <a:gradFill>
          <a:gsLst>
            <a:gs pos="0">
              <a:srgbClr val="FFBB82"/>
            </a:gs>
            <a:gs pos="35000">
              <a:srgbClr val="FFCFA8"/>
            </a:gs>
            <a:gs pos="100000">
              <a:srgbClr val="FFEBD9"/>
            </a:gs>
          </a:gsLst>
          <a:lin ang="16200000" scaled="0"/>
        </a:gradFill>
        <a:ln cap="flat" cmpd="sng" w="9525">
          <a:solidFill>
            <a:srgbClr val="F5913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b="1" i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New Tax Regime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angal"/>
        <a:ea typeface="Mangal"/>
        <a:cs typeface="Mangal"/>
      </a:majorFont>
      <a:minorFont>
        <a:latin typeface="Mangal"/>
        <a:ea typeface="Mangal"/>
        <a:cs typeface="Mang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21.63"/>
    <col customWidth="1" min="3" max="3" width="22.75"/>
    <col customWidth="1" min="4" max="4" width="20.63"/>
    <col customWidth="1" min="5" max="5" width="22.75"/>
    <col customWidth="1" min="6" max="6" width="2.13"/>
    <col customWidth="1" min="7" max="26" width="8.63"/>
  </cols>
  <sheetData>
    <row r="1" ht="11.2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1"/>
      <c r="B2" s="3" t="s">
        <v>0</v>
      </c>
      <c r="C2" s="4"/>
      <c r="D2" s="4"/>
      <c r="E2" s="5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"/>
      <c r="B3" s="6" t="s">
        <v>1</v>
      </c>
      <c r="C3" s="7"/>
      <c r="D3" s="7"/>
      <c r="E3" s="8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8.25" customHeight="1">
      <c r="A4" s="1"/>
      <c r="B4" s="2"/>
      <c r="C4" s="2"/>
      <c r="D4" s="2"/>
      <c r="E4" s="2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75" customHeight="1">
      <c r="A5" s="1"/>
      <c r="B5" s="9" t="s">
        <v>2</v>
      </c>
      <c r="C5" s="10" t="s">
        <v>3</v>
      </c>
      <c r="D5" s="11" t="s">
        <v>4</v>
      </c>
      <c r="E5" s="12" t="s">
        <v>5</v>
      </c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1"/>
      <c r="B6" s="13" t="s">
        <v>6</v>
      </c>
      <c r="C6" s="14" t="s">
        <v>7</v>
      </c>
      <c r="D6" s="15" t="s">
        <v>8</v>
      </c>
      <c r="E6" s="16" t="s">
        <v>9</v>
      </c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1"/>
      <c r="B7" s="13" t="s">
        <v>10</v>
      </c>
      <c r="C7" s="14" t="s">
        <v>11</v>
      </c>
      <c r="D7" s="15" t="s">
        <v>12</v>
      </c>
      <c r="E7" s="16">
        <v>776347.0</v>
      </c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"/>
      <c r="B8" s="13" t="s">
        <v>13</v>
      </c>
      <c r="C8" s="17"/>
      <c r="D8" s="15" t="s">
        <v>14</v>
      </c>
      <c r="E8" s="16">
        <v>858009.0</v>
      </c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"/>
      <c r="B9" s="13" t="s">
        <v>15</v>
      </c>
      <c r="C9" s="14">
        <v>0.0</v>
      </c>
      <c r="D9" s="15" t="s">
        <v>16</v>
      </c>
      <c r="E9" s="16">
        <v>9.828410155E9</v>
      </c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"/>
      <c r="B10" s="13" t="s">
        <v>17</v>
      </c>
      <c r="C10" s="18">
        <v>49900.0</v>
      </c>
      <c r="D10" s="15" t="s">
        <v>18</v>
      </c>
      <c r="E10" s="16" t="s">
        <v>19</v>
      </c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75" customHeight="1">
      <c r="A11" s="1"/>
      <c r="B11" s="13" t="s">
        <v>20</v>
      </c>
      <c r="C11" s="19">
        <v>0.09</v>
      </c>
      <c r="D11" s="15" t="s">
        <v>21</v>
      </c>
      <c r="E11" s="16" t="s">
        <v>19</v>
      </c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1"/>
      <c r="B12" s="13" t="s">
        <v>22</v>
      </c>
      <c r="C12" s="14" t="s">
        <v>23</v>
      </c>
      <c r="D12" s="15" t="s">
        <v>24</v>
      </c>
      <c r="E12" s="16">
        <v>0.0</v>
      </c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1"/>
      <c r="B13" s="13" t="s">
        <v>25</v>
      </c>
      <c r="C13" s="14" t="s">
        <v>23</v>
      </c>
      <c r="D13" s="15" t="s">
        <v>26</v>
      </c>
      <c r="E13" s="20">
        <v>45566.0</v>
      </c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8.5" customHeight="1">
      <c r="A14" s="1"/>
      <c r="B14" s="13" t="s">
        <v>27</v>
      </c>
      <c r="C14" s="14">
        <v>7000.0</v>
      </c>
      <c r="D14" s="21" t="s">
        <v>28</v>
      </c>
      <c r="E14" s="16">
        <v>15000.0</v>
      </c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1"/>
      <c r="B15" s="13" t="s">
        <v>29</v>
      </c>
      <c r="C15" s="22">
        <v>0.0</v>
      </c>
      <c r="D15" s="21" t="s">
        <v>30</v>
      </c>
      <c r="E15" s="23">
        <v>0.0</v>
      </c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1"/>
      <c r="B16" s="13" t="s">
        <v>31</v>
      </c>
      <c r="C16" s="22" t="s">
        <v>23</v>
      </c>
      <c r="D16" s="15" t="s">
        <v>32</v>
      </c>
      <c r="E16" s="16">
        <v>2100.0</v>
      </c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1"/>
      <c r="B17" s="24" t="s">
        <v>33</v>
      </c>
      <c r="C17" s="25">
        <v>2606.0</v>
      </c>
      <c r="D17" s="26" t="s">
        <v>34</v>
      </c>
      <c r="E17" s="27">
        <v>250.0</v>
      </c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9.75" customHeight="1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2:E2"/>
    <mergeCell ref="B3:E3"/>
  </mergeCells>
  <dataValidations>
    <dataValidation type="list" allowBlank="1" showErrorMessage="1" sqref="E13">
      <formula1>'GA 55A'!$A$8:$A$19</formula1>
    </dataValidation>
    <dataValidation type="list" allowBlank="1" showErrorMessage="1" sqref="C11">
      <formula1>"9%,18%"</formula1>
    </dataValidation>
    <dataValidation type="list" allowBlank="1" showErrorMessage="1" sqref="E10:E11 C12:C13 C16">
      <formula1>"YES,NO"</formula1>
    </dataValidation>
    <dataValidation type="list" allowBlank="1" showErrorMessage="1" sqref="E16">
      <formula1>"0,700,1400,2100"</formula1>
    </dataValidation>
  </dataValidations>
  <printOptions/>
  <pageMargins bottom="0.5" footer="0.0" header="0.0" left="0.5" right="0.5" top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3.88"/>
    <col customWidth="1" min="2" max="2" width="8.25"/>
    <col customWidth="1" min="3" max="3" width="6.88"/>
    <col customWidth="1" min="4" max="4" width="6.0"/>
    <col customWidth="1" min="5" max="6" width="5.0"/>
    <col customWidth="1" min="7" max="7" width="6.13"/>
    <col customWidth="1" min="8" max="9" width="5.0"/>
    <col customWidth="1" min="10" max="10" width="9.13"/>
    <col customWidth="1" min="11" max="11" width="7.0"/>
    <col customWidth="1" min="12" max="12" width="6.38"/>
    <col customWidth="1" min="13" max="13" width="5.0"/>
    <col customWidth="1" min="14" max="14" width="8.38"/>
    <col customWidth="1" min="15" max="15" width="3.5"/>
    <col customWidth="1" min="16" max="16" width="6.13"/>
    <col customWidth="1" min="17" max="17" width="5.38"/>
    <col customWidth="1" min="18" max="18" width="3.5"/>
    <col customWidth="1" min="19" max="19" width="5.25"/>
    <col customWidth="1" min="20" max="22" width="5.0"/>
    <col customWidth="1" min="23" max="23" width="8.38"/>
    <col customWidth="1" min="24" max="24" width="9.75"/>
    <col customWidth="1" min="25" max="25" width="12.0"/>
    <col customWidth="1" min="26" max="26" width="9.13"/>
    <col customWidth="1" hidden="1" min="27" max="32" width="9.13"/>
    <col customWidth="1" hidden="1" min="33" max="33" width="9.63"/>
    <col customWidth="1" hidden="1" min="34" max="36" width="9.13"/>
  </cols>
  <sheetData>
    <row r="1" ht="27.0" customHeight="1">
      <c r="A1" s="28" t="str">
        <f>Master!B2</f>
        <v>govt.GSSS Tihawali 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18.0" customHeight="1">
      <c r="A2" s="32" t="s">
        <v>1</v>
      </c>
      <c r="Z2" s="33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ht="5.2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ht="27.75" customHeight="1">
      <c r="A4" s="35" t="s">
        <v>35</v>
      </c>
      <c r="B4" s="36"/>
      <c r="C4" s="37" t="str">
        <f>Master!C5</f>
        <v>DURGA SINGH GAUD</v>
      </c>
      <c r="D4" s="38"/>
      <c r="E4" s="38"/>
      <c r="F4" s="36"/>
      <c r="G4" s="35" t="s">
        <v>36</v>
      </c>
      <c r="H4" s="36"/>
      <c r="I4" s="37" t="str">
        <f>Master!E5</f>
        <v>lecturer </v>
      </c>
      <c r="J4" s="36"/>
      <c r="K4" s="35" t="s">
        <v>37</v>
      </c>
      <c r="L4" s="36"/>
      <c r="M4" s="37" t="str">
        <f>Master!E6</f>
        <v>L-12</v>
      </c>
      <c r="N4" s="38"/>
      <c r="O4" s="36"/>
      <c r="P4" s="35" t="s">
        <v>38</v>
      </c>
      <c r="Q4" s="36"/>
      <c r="R4" s="37" t="str">
        <f>Master!C6</f>
        <v>RJRA201731009691</v>
      </c>
      <c r="S4" s="38"/>
      <c r="T4" s="38"/>
      <c r="U4" s="36"/>
      <c r="V4" s="35" t="s">
        <v>39</v>
      </c>
      <c r="W4" s="36"/>
      <c r="X4" s="39" t="str">
        <f>Master!C8</f>
        <v/>
      </c>
      <c r="Y4" s="36"/>
      <c r="Z4" s="2"/>
      <c r="AA4" s="40"/>
      <c r="AB4" s="2"/>
      <c r="AC4" s="2"/>
      <c r="AD4" s="2"/>
      <c r="AE4" s="2"/>
      <c r="AF4" s="2"/>
      <c r="AG4" s="2"/>
      <c r="AH4" s="2"/>
      <c r="AI4" s="2"/>
      <c r="AJ4" s="2"/>
    </row>
    <row r="5" ht="27.75" customHeight="1">
      <c r="A5" s="35" t="s">
        <v>40</v>
      </c>
      <c r="B5" s="36"/>
      <c r="C5" s="37" t="str">
        <f>Master!C7</f>
        <v>ADZPJ8525D</v>
      </c>
      <c r="D5" s="38"/>
      <c r="E5" s="38"/>
      <c r="F5" s="36"/>
      <c r="G5" s="35" t="s">
        <v>15</v>
      </c>
      <c r="H5" s="36"/>
      <c r="I5" s="37">
        <f>Master!C9</f>
        <v>0</v>
      </c>
      <c r="J5" s="36"/>
      <c r="K5" s="35" t="s">
        <v>41</v>
      </c>
      <c r="L5" s="36"/>
      <c r="M5" s="37">
        <f>Master!E8</f>
        <v>858009</v>
      </c>
      <c r="N5" s="38"/>
      <c r="O5" s="36"/>
      <c r="P5" s="35" t="s">
        <v>42</v>
      </c>
      <c r="Q5" s="36"/>
      <c r="R5" s="37">
        <f>Master!E7</f>
        <v>776347</v>
      </c>
      <c r="S5" s="38"/>
      <c r="T5" s="38"/>
      <c r="U5" s="36"/>
      <c r="V5" s="35" t="s">
        <v>43</v>
      </c>
      <c r="W5" s="36"/>
      <c r="X5" s="37">
        <f>Master!E9</f>
        <v>9828410155</v>
      </c>
      <c r="Y5" s="3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ht="5.2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ht="54.0" customHeight="1">
      <c r="A7" s="41" t="s">
        <v>44</v>
      </c>
      <c r="B7" s="42" t="s">
        <v>45</v>
      </c>
      <c r="C7" s="42" t="s">
        <v>46</v>
      </c>
      <c r="D7" s="42" t="s">
        <v>47</v>
      </c>
      <c r="E7" s="42" t="s">
        <v>22</v>
      </c>
      <c r="F7" s="42" t="s">
        <v>48</v>
      </c>
      <c r="G7" s="42" t="s">
        <v>49</v>
      </c>
      <c r="H7" s="42" t="s">
        <v>50</v>
      </c>
      <c r="I7" s="43" t="s">
        <v>51</v>
      </c>
      <c r="J7" s="44" t="s">
        <v>52</v>
      </c>
      <c r="K7" s="45" t="s">
        <v>53</v>
      </c>
      <c r="L7" s="42" t="s">
        <v>54</v>
      </c>
      <c r="M7" s="42" t="s">
        <v>55</v>
      </c>
      <c r="N7" s="46" t="str">
        <f>IF(Master!E10="Yes","GPF-2004","GPF")</f>
        <v>GPF-2004</v>
      </c>
      <c r="O7" s="42" t="s">
        <v>56</v>
      </c>
      <c r="P7" s="42" t="s">
        <v>57</v>
      </c>
      <c r="Q7" s="42" t="s">
        <v>58</v>
      </c>
      <c r="R7" s="42" t="s">
        <v>59</v>
      </c>
      <c r="S7" s="42" t="s">
        <v>60</v>
      </c>
      <c r="T7" s="42" t="s">
        <v>61</v>
      </c>
      <c r="U7" s="42" t="s">
        <v>62</v>
      </c>
      <c r="V7" s="42" t="s">
        <v>63</v>
      </c>
      <c r="W7" s="43" t="s">
        <v>64</v>
      </c>
      <c r="X7" s="44" t="s">
        <v>65</v>
      </c>
      <c r="Y7" s="47" t="s">
        <v>66</v>
      </c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ht="19.5" customHeight="1">
      <c r="A8" s="48">
        <v>45352.0</v>
      </c>
      <c r="B8" s="49">
        <f>IF(Master!C10="","",Master!C10)</f>
        <v>49900</v>
      </c>
      <c r="C8" s="49">
        <f>IF(Master!C16="YES",0,ROUND(IF(B8="",0,B8*46%),0))</f>
        <v>22954</v>
      </c>
      <c r="D8" s="49">
        <f>IF(Master!$C$16="yes",0,ROUND(IF(B8="",0,B8*Master!$C$11),0))</f>
        <v>4491</v>
      </c>
      <c r="E8" s="49"/>
      <c r="F8" s="50">
        <f>IF(Master!E15="","",Master!E15)</f>
        <v>0</v>
      </c>
      <c r="G8" s="50">
        <v>0.0</v>
      </c>
      <c r="H8" s="50">
        <f>IF(Master!C15="","",Master!C15)</f>
        <v>0</v>
      </c>
      <c r="I8" s="51">
        <v>0.0</v>
      </c>
      <c r="J8" s="52">
        <f t="shared" ref="J8:J27" si="2">SUM(B8:I8)</f>
        <v>77345</v>
      </c>
      <c r="K8" s="53">
        <f>IF(Master!C14="","",Master!C14)</f>
        <v>7000</v>
      </c>
      <c r="L8" s="50"/>
      <c r="M8" s="50"/>
      <c r="N8" s="54">
        <v>15000.0</v>
      </c>
      <c r="O8" s="50">
        <v>0.0</v>
      </c>
      <c r="P8" s="49">
        <f t="shared" ref="P8:P19" si="4">IF(B8&lt;18001,265,IF(B8&lt;33501,440,IF(B8&lt;54001,658,875)))</f>
        <v>658</v>
      </c>
      <c r="Q8" s="50"/>
      <c r="R8" s="50">
        <f>Master!C17</f>
        <v>2606</v>
      </c>
      <c r="S8" s="50"/>
      <c r="T8" s="50"/>
      <c r="U8" s="50"/>
      <c r="V8" s="55">
        <v>8000.0</v>
      </c>
      <c r="W8" s="56">
        <f t="shared" ref="W8:W16" si="5">SUM(K8:V8)</f>
        <v>33264</v>
      </c>
      <c r="X8" s="52">
        <f t="shared" ref="X8:X27" si="6">J8-W8</f>
        <v>44081</v>
      </c>
      <c r="Y8" s="57"/>
      <c r="Z8" s="31"/>
      <c r="AA8" s="31"/>
      <c r="AB8" s="31"/>
      <c r="AC8" s="31"/>
      <c r="AD8" s="31"/>
      <c r="AE8" s="31"/>
      <c r="AF8" s="58">
        <v>45352.0</v>
      </c>
      <c r="AG8" s="59">
        <f>Master!C10</f>
        <v>49900</v>
      </c>
      <c r="AH8" s="60">
        <v>0.46</v>
      </c>
      <c r="AI8" s="61">
        <f t="shared" ref="AI8:AI19" si="7">C8</f>
        <v>22954</v>
      </c>
      <c r="AJ8" s="62">
        <f t="shared" ref="AJ8:AJ9" si="8">ROUND(AG8/2*4%,0)</f>
        <v>998</v>
      </c>
    </row>
    <row r="9" ht="19.5" customHeight="1">
      <c r="A9" s="48">
        <v>45383.0</v>
      </c>
      <c r="B9" s="49">
        <f t="shared" ref="B9:B11" si="9">B8</f>
        <v>49900</v>
      </c>
      <c r="C9" s="49">
        <f>IF(Master!C17="YES",0,ROUND(IF(B9="",0,B9*46%),0))</f>
        <v>22954</v>
      </c>
      <c r="D9" s="49">
        <f>IF(Master!$C$16="yes",0,ROUND(IF(B9="",0,B9*Master!$C$11),0))</f>
        <v>4491</v>
      </c>
      <c r="E9" s="49"/>
      <c r="F9" s="49">
        <f t="shared" ref="F9:I9" si="1">F8</f>
        <v>0</v>
      </c>
      <c r="G9" s="49">
        <f t="shared" si="1"/>
        <v>0</v>
      </c>
      <c r="H9" s="49">
        <f t="shared" si="1"/>
        <v>0</v>
      </c>
      <c r="I9" s="63">
        <f t="shared" si="1"/>
        <v>0</v>
      </c>
      <c r="J9" s="52">
        <f t="shared" si="2"/>
        <v>77345</v>
      </c>
      <c r="K9" s="64">
        <f t="shared" ref="K9:M9" si="3">K8</f>
        <v>7000</v>
      </c>
      <c r="L9" s="49" t="str">
        <f t="shared" si="3"/>
        <v/>
      </c>
      <c r="M9" s="49" t="str">
        <f t="shared" si="3"/>
        <v/>
      </c>
      <c r="N9" s="54">
        <v>15000.0</v>
      </c>
      <c r="O9" s="49">
        <f t="shared" ref="O9:O11" si="12">O8</f>
        <v>0</v>
      </c>
      <c r="P9" s="49">
        <f t="shared" si="4"/>
        <v>658</v>
      </c>
      <c r="Q9" s="50">
        <f>Master!E16</f>
        <v>2100</v>
      </c>
      <c r="R9" s="49">
        <f t="shared" ref="R9:R19" si="13">R8</f>
        <v>2606</v>
      </c>
      <c r="S9" s="50"/>
      <c r="T9" s="49" t="str">
        <f t="shared" ref="T9:T19" si="14">T8</f>
        <v/>
      </c>
      <c r="U9" s="49"/>
      <c r="V9" s="49">
        <f t="shared" ref="V9:V15" si="15">V8</f>
        <v>8000</v>
      </c>
      <c r="W9" s="56">
        <f t="shared" si="5"/>
        <v>35364</v>
      </c>
      <c r="X9" s="52">
        <f t="shared" si="6"/>
        <v>41981</v>
      </c>
      <c r="Y9" s="57"/>
      <c r="Z9" s="31"/>
      <c r="AA9" s="31"/>
      <c r="AB9" s="31"/>
      <c r="AC9" s="31"/>
      <c r="AD9" s="31"/>
      <c r="AE9" s="31"/>
      <c r="AF9" s="58">
        <v>45383.0</v>
      </c>
      <c r="AG9" s="61">
        <f t="shared" ref="AG9:AG19" si="16">B9</f>
        <v>49900</v>
      </c>
      <c r="AH9" s="60">
        <v>0.46</v>
      </c>
      <c r="AI9" s="61">
        <f t="shared" si="7"/>
        <v>22954</v>
      </c>
      <c r="AJ9" s="62">
        <f t="shared" si="8"/>
        <v>998</v>
      </c>
    </row>
    <row r="10" ht="19.5" customHeight="1">
      <c r="A10" s="48">
        <v>45413.0</v>
      </c>
      <c r="B10" s="49">
        <f t="shared" si="9"/>
        <v>49900</v>
      </c>
      <c r="C10" s="49">
        <f>IF(Master!C18="YES",0,ROUND(IF(B10="",0,B10*50%),0))</f>
        <v>24950</v>
      </c>
      <c r="D10" s="49">
        <f>IF(Master!$C$16="yes",0,ROUND(IF(B10="",0,B10*Master!$C$11),0))</f>
        <v>4491</v>
      </c>
      <c r="E10" s="49"/>
      <c r="F10" s="49">
        <f t="shared" ref="F10:I10" si="10">F9</f>
        <v>0</v>
      </c>
      <c r="G10" s="49">
        <f t="shared" si="10"/>
        <v>0</v>
      </c>
      <c r="H10" s="49">
        <f t="shared" si="10"/>
        <v>0</v>
      </c>
      <c r="I10" s="63">
        <f t="shared" si="10"/>
        <v>0</v>
      </c>
      <c r="J10" s="52">
        <f t="shared" si="2"/>
        <v>79341</v>
      </c>
      <c r="K10" s="64">
        <f t="shared" ref="K10:M10" si="11">K9</f>
        <v>7000</v>
      </c>
      <c r="L10" s="49" t="str">
        <f t="shared" si="11"/>
        <v/>
      </c>
      <c r="M10" s="49" t="str">
        <f t="shared" si="11"/>
        <v/>
      </c>
      <c r="N10" s="54">
        <v>15000.0</v>
      </c>
      <c r="O10" s="49">
        <f t="shared" si="12"/>
        <v>0</v>
      </c>
      <c r="P10" s="49">
        <f t="shared" si="4"/>
        <v>658</v>
      </c>
      <c r="Q10" s="50"/>
      <c r="R10" s="49">
        <f t="shared" si="13"/>
        <v>2606</v>
      </c>
      <c r="S10" s="50"/>
      <c r="T10" s="49" t="str">
        <f t="shared" si="14"/>
        <v/>
      </c>
      <c r="U10" s="49"/>
      <c r="V10" s="49">
        <f t="shared" si="15"/>
        <v>8000</v>
      </c>
      <c r="W10" s="56">
        <f t="shared" si="5"/>
        <v>33264</v>
      </c>
      <c r="X10" s="52">
        <f t="shared" si="6"/>
        <v>46077</v>
      </c>
      <c r="Y10" s="57"/>
      <c r="Z10" s="31"/>
      <c r="AA10" s="31"/>
      <c r="AB10" s="31"/>
      <c r="AC10" s="31"/>
      <c r="AD10" s="31"/>
      <c r="AE10" s="31"/>
      <c r="AF10" s="58">
        <v>45413.0</v>
      </c>
      <c r="AG10" s="61">
        <f t="shared" si="16"/>
        <v>49900</v>
      </c>
      <c r="AH10" s="60">
        <v>0.5</v>
      </c>
      <c r="AI10" s="61">
        <f t="shared" si="7"/>
        <v>24950</v>
      </c>
      <c r="AJ10" s="31"/>
    </row>
    <row r="11" ht="19.5" customHeight="1">
      <c r="A11" s="48">
        <v>45444.0</v>
      </c>
      <c r="B11" s="49">
        <f t="shared" si="9"/>
        <v>49900</v>
      </c>
      <c r="C11" s="49">
        <f>IF(Master!C19="YES",0,ROUND(IF(B11="",0,B11*50%),0))</f>
        <v>24950</v>
      </c>
      <c r="D11" s="49">
        <f>IF(Master!$C$16="yes",0,ROUND(IF(B11="",0,B11*Master!$C$11),0))</f>
        <v>4491</v>
      </c>
      <c r="E11" s="49"/>
      <c r="F11" s="49">
        <f t="shared" ref="F11:I11" si="17">F10</f>
        <v>0</v>
      </c>
      <c r="G11" s="49">
        <f t="shared" si="17"/>
        <v>0</v>
      </c>
      <c r="H11" s="49">
        <f t="shared" si="17"/>
        <v>0</v>
      </c>
      <c r="I11" s="63">
        <f t="shared" si="17"/>
        <v>0</v>
      </c>
      <c r="J11" s="52">
        <f t="shared" si="2"/>
        <v>79341</v>
      </c>
      <c r="K11" s="64">
        <f t="shared" ref="K11:M11" si="18">K10</f>
        <v>7000</v>
      </c>
      <c r="L11" s="49" t="str">
        <f t="shared" si="18"/>
        <v/>
      </c>
      <c r="M11" s="49" t="str">
        <f t="shared" si="18"/>
        <v/>
      </c>
      <c r="N11" s="54">
        <v>15000.0</v>
      </c>
      <c r="O11" s="49">
        <f t="shared" si="12"/>
        <v>0</v>
      </c>
      <c r="P11" s="49">
        <f t="shared" si="4"/>
        <v>658</v>
      </c>
      <c r="Q11" s="50"/>
      <c r="R11" s="49">
        <f t="shared" si="13"/>
        <v>2606</v>
      </c>
      <c r="S11" s="50"/>
      <c r="T11" s="49" t="str">
        <f t="shared" si="14"/>
        <v/>
      </c>
      <c r="U11" s="49"/>
      <c r="V11" s="49">
        <f t="shared" si="15"/>
        <v>8000</v>
      </c>
      <c r="W11" s="56">
        <f t="shared" si="5"/>
        <v>33264</v>
      </c>
      <c r="X11" s="52">
        <f t="shared" si="6"/>
        <v>46077</v>
      </c>
      <c r="Y11" s="57"/>
      <c r="Z11" s="31"/>
      <c r="AA11" s="31"/>
      <c r="AB11" s="31"/>
      <c r="AC11" s="31"/>
      <c r="AD11" s="31"/>
      <c r="AE11" s="31"/>
      <c r="AF11" s="58">
        <v>45444.0</v>
      </c>
      <c r="AG11" s="61">
        <f t="shared" si="16"/>
        <v>49900</v>
      </c>
      <c r="AH11" s="60">
        <v>0.5</v>
      </c>
      <c r="AI11" s="61">
        <f t="shared" si="7"/>
        <v>24950</v>
      </c>
      <c r="AJ11" s="31"/>
    </row>
    <row r="12" ht="19.5" customHeight="1">
      <c r="A12" s="48">
        <v>45474.0</v>
      </c>
      <c r="B12" s="49">
        <f>IF(Master!$C$16="yes",B11,MROUND(B11*1.03,100))</f>
        <v>51400</v>
      </c>
      <c r="C12" s="49">
        <f>IF(Master!C20="YES",0,ROUND(IF(B12="",0,B12*50%),0))</f>
        <v>25700</v>
      </c>
      <c r="D12" s="49">
        <f>IF(Master!$C$16="yes",0,ROUND(IF(B12="",0,B12*Master!$C$11),0))</f>
        <v>4626</v>
      </c>
      <c r="E12" s="49"/>
      <c r="F12" s="49">
        <f t="shared" ref="F12:I12" si="19">F11</f>
        <v>0</v>
      </c>
      <c r="G12" s="49">
        <f t="shared" si="19"/>
        <v>0</v>
      </c>
      <c r="H12" s="49">
        <f t="shared" si="19"/>
        <v>0</v>
      </c>
      <c r="I12" s="63">
        <f t="shared" si="19"/>
        <v>0</v>
      </c>
      <c r="J12" s="52">
        <f t="shared" si="2"/>
        <v>81726</v>
      </c>
      <c r="K12" s="64">
        <f t="shared" ref="K12:K19" si="21">K11</f>
        <v>7000</v>
      </c>
      <c r="L12" s="54"/>
      <c r="M12" s="49" t="str">
        <f t="shared" ref="M12:M13" si="22">M11</f>
        <v/>
      </c>
      <c r="N12" s="54">
        <v>15000.0</v>
      </c>
      <c r="O12" s="54">
        <v>9000.0</v>
      </c>
      <c r="P12" s="49">
        <f t="shared" si="4"/>
        <v>658</v>
      </c>
      <c r="Q12" s="50"/>
      <c r="R12" s="49">
        <f t="shared" si="13"/>
        <v>2606</v>
      </c>
      <c r="S12" s="50"/>
      <c r="T12" s="49" t="str">
        <f t="shared" si="14"/>
        <v/>
      </c>
      <c r="U12" s="49"/>
      <c r="V12" s="49">
        <f t="shared" si="15"/>
        <v>8000</v>
      </c>
      <c r="W12" s="56">
        <f t="shared" si="5"/>
        <v>42264</v>
      </c>
      <c r="X12" s="52">
        <f t="shared" si="6"/>
        <v>39462</v>
      </c>
      <c r="Y12" s="57"/>
      <c r="Z12" s="31"/>
      <c r="AA12" s="31"/>
      <c r="AB12" s="31"/>
      <c r="AC12" s="31"/>
      <c r="AD12" s="31"/>
      <c r="AE12" s="31"/>
      <c r="AF12" s="58">
        <v>45474.0</v>
      </c>
      <c r="AG12" s="61">
        <f t="shared" si="16"/>
        <v>51400</v>
      </c>
      <c r="AH12" s="60">
        <v>0.5</v>
      </c>
      <c r="AI12" s="61">
        <f t="shared" si="7"/>
        <v>25700</v>
      </c>
      <c r="AJ12" s="62">
        <f t="shared" ref="AJ12:AJ15" si="23">ROUND(AG12/2*3%,0)</f>
        <v>771</v>
      </c>
    </row>
    <row r="13" ht="19.5" customHeight="1">
      <c r="A13" s="48">
        <v>45505.0</v>
      </c>
      <c r="B13" s="49">
        <f t="shared" ref="B13:B19" si="24">B12</f>
        <v>51400</v>
      </c>
      <c r="C13" s="49">
        <f>IF(Master!C21="YES",0,ROUND(IF(B13="",0,B13*50%),0))</f>
        <v>25700</v>
      </c>
      <c r="D13" s="49">
        <f>IF(Master!$C$16="yes",0,ROUND(IF(B13="",0,B13*Master!$C$11),0))</f>
        <v>4626</v>
      </c>
      <c r="E13" s="49"/>
      <c r="F13" s="49">
        <f t="shared" ref="F13:I13" si="20">F12</f>
        <v>0</v>
      </c>
      <c r="G13" s="49">
        <f t="shared" si="20"/>
        <v>0</v>
      </c>
      <c r="H13" s="49">
        <f t="shared" si="20"/>
        <v>0</v>
      </c>
      <c r="I13" s="63">
        <f t="shared" si="20"/>
        <v>0</v>
      </c>
      <c r="J13" s="52">
        <f t="shared" si="2"/>
        <v>81726</v>
      </c>
      <c r="K13" s="64">
        <f t="shared" si="21"/>
        <v>7000</v>
      </c>
      <c r="L13" s="54"/>
      <c r="M13" s="49" t="str">
        <f t="shared" si="22"/>
        <v/>
      </c>
      <c r="N13" s="54">
        <v>15000.0</v>
      </c>
      <c r="O13" s="49">
        <f t="shared" ref="O13:O19" si="27">O12</f>
        <v>9000</v>
      </c>
      <c r="P13" s="49">
        <f t="shared" si="4"/>
        <v>658</v>
      </c>
      <c r="Q13" s="50"/>
      <c r="R13" s="49">
        <f t="shared" si="13"/>
        <v>2606</v>
      </c>
      <c r="S13" s="50"/>
      <c r="T13" s="49" t="str">
        <f t="shared" si="14"/>
        <v/>
      </c>
      <c r="U13" s="49"/>
      <c r="V13" s="49">
        <f t="shared" si="15"/>
        <v>8000</v>
      </c>
      <c r="W13" s="56">
        <f t="shared" si="5"/>
        <v>42264</v>
      </c>
      <c r="X13" s="52">
        <f t="shared" si="6"/>
        <v>39462</v>
      </c>
      <c r="Y13" s="57"/>
      <c r="Z13" s="31"/>
      <c r="AA13" s="31"/>
      <c r="AB13" s="31"/>
      <c r="AC13" s="31"/>
      <c r="AD13" s="31"/>
      <c r="AE13" s="31"/>
      <c r="AF13" s="58">
        <v>45505.0</v>
      </c>
      <c r="AG13" s="61">
        <f t="shared" si="16"/>
        <v>51400</v>
      </c>
      <c r="AH13" s="60">
        <v>0.5</v>
      </c>
      <c r="AI13" s="61">
        <f t="shared" si="7"/>
        <v>25700</v>
      </c>
      <c r="AJ13" s="62">
        <f t="shared" si="23"/>
        <v>771</v>
      </c>
    </row>
    <row r="14" ht="19.5" customHeight="1">
      <c r="A14" s="48">
        <v>45536.0</v>
      </c>
      <c r="B14" s="49">
        <f t="shared" si="24"/>
        <v>51400</v>
      </c>
      <c r="C14" s="49">
        <f>IF(Master!C22="YES",0,ROUND(IF(B14="",0,B14*50%),0))</f>
        <v>25700</v>
      </c>
      <c r="D14" s="49">
        <f>IF(Master!$C$16="yes",0,ROUND(IF(B14="",0,B14*Master!$C$11),0))</f>
        <v>4626</v>
      </c>
      <c r="E14" s="49"/>
      <c r="F14" s="49">
        <f t="shared" ref="F14:I14" si="25">F13</f>
        <v>0</v>
      </c>
      <c r="G14" s="49">
        <f t="shared" si="25"/>
        <v>0</v>
      </c>
      <c r="H14" s="49">
        <f t="shared" si="25"/>
        <v>0</v>
      </c>
      <c r="I14" s="63">
        <f t="shared" si="25"/>
        <v>0</v>
      </c>
      <c r="J14" s="52">
        <f t="shared" si="2"/>
        <v>81726</v>
      </c>
      <c r="K14" s="64">
        <f t="shared" si="21"/>
        <v>7000</v>
      </c>
      <c r="L14" s="49" t="str">
        <f t="shared" ref="L14:M14" si="26">L13</f>
        <v/>
      </c>
      <c r="M14" s="49" t="str">
        <f t="shared" si="26"/>
        <v/>
      </c>
      <c r="N14" s="54">
        <v>15000.0</v>
      </c>
      <c r="O14" s="49">
        <f t="shared" si="27"/>
        <v>9000</v>
      </c>
      <c r="P14" s="49">
        <f t="shared" si="4"/>
        <v>658</v>
      </c>
      <c r="Q14" s="50"/>
      <c r="R14" s="49">
        <f t="shared" si="13"/>
        <v>2606</v>
      </c>
      <c r="S14" s="50"/>
      <c r="T14" s="49" t="str">
        <f t="shared" si="14"/>
        <v/>
      </c>
      <c r="U14" s="49"/>
      <c r="V14" s="49">
        <f t="shared" si="15"/>
        <v>8000</v>
      </c>
      <c r="W14" s="56">
        <f t="shared" si="5"/>
        <v>42264</v>
      </c>
      <c r="X14" s="52">
        <f t="shared" si="6"/>
        <v>39462</v>
      </c>
      <c r="Y14" s="57"/>
      <c r="Z14" s="31"/>
      <c r="AA14" s="31"/>
      <c r="AB14" s="62" t="str">
        <f>IF(AR11="","",AR11)</f>
        <v/>
      </c>
      <c r="AC14" s="31"/>
      <c r="AD14" s="31"/>
      <c r="AE14" s="31"/>
      <c r="AF14" s="58">
        <v>45536.0</v>
      </c>
      <c r="AG14" s="61">
        <f t="shared" si="16"/>
        <v>51400</v>
      </c>
      <c r="AH14" s="60">
        <v>0.5</v>
      </c>
      <c r="AI14" s="61">
        <f t="shared" si="7"/>
        <v>25700</v>
      </c>
      <c r="AJ14" s="62">
        <f t="shared" si="23"/>
        <v>771</v>
      </c>
    </row>
    <row r="15" ht="19.5" customHeight="1">
      <c r="A15" s="48">
        <v>45566.0</v>
      </c>
      <c r="B15" s="49">
        <f t="shared" si="24"/>
        <v>51400</v>
      </c>
      <c r="C15" s="49">
        <f>IF(Master!C23="YES",0,ROUND(IF(B15="",0,B15*50%),0))</f>
        <v>25700</v>
      </c>
      <c r="D15" s="49">
        <f>IF(Master!$C$16="yes",0,ROUND(IF(B15="",0,B15*Master!$C$11),0))</f>
        <v>4626</v>
      </c>
      <c r="E15" s="49"/>
      <c r="F15" s="49">
        <f t="shared" ref="F15:I15" si="28">F14</f>
        <v>0</v>
      </c>
      <c r="G15" s="49">
        <f t="shared" si="28"/>
        <v>0</v>
      </c>
      <c r="H15" s="49">
        <f t="shared" si="28"/>
        <v>0</v>
      </c>
      <c r="I15" s="63">
        <f t="shared" si="28"/>
        <v>0</v>
      </c>
      <c r="J15" s="52">
        <f t="shared" si="2"/>
        <v>81726</v>
      </c>
      <c r="K15" s="64">
        <f t="shared" si="21"/>
        <v>7000</v>
      </c>
      <c r="L15" s="49" t="str">
        <f t="shared" ref="L15:M15" si="29">L14</f>
        <v/>
      </c>
      <c r="M15" s="49" t="str">
        <f t="shared" si="29"/>
        <v/>
      </c>
      <c r="N15" s="54">
        <v>15000.0</v>
      </c>
      <c r="O15" s="49">
        <f t="shared" si="27"/>
        <v>9000</v>
      </c>
      <c r="P15" s="49">
        <f t="shared" si="4"/>
        <v>658</v>
      </c>
      <c r="Q15" s="50"/>
      <c r="R15" s="49">
        <f t="shared" si="13"/>
        <v>2606</v>
      </c>
      <c r="S15" s="50"/>
      <c r="T15" s="49" t="str">
        <f t="shared" si="14"/>
        <v/>
      </c>
      <c r="U15" s="49"/>
      <c r="V15" s="49">
        <f t="shared" si="15"/>
        <v>8000</v>
      </c>
      <c r="W15" s="56">
        <f t="shared" si="5"/>
        <v>42264</v>
      </c>
      <c r="X15" s="52">
        <f t="shared" si="6"/>
        <v>39462</v>
      </c>
      <c r="Y15" s="57"/>
      <c r="Z15" s="31"/>
      <c r="AA15" s="31"/>
      <c r="AB15" s="31"/>
      <c r="AC15" s="31"/>
      <c r="AD15" s="31"/>
      <c r="AE15" s="31"/>
      <c r="AF15" s="58">
        <v>45566.0</v>
      </c>
      <c r="AG15" s="61">
        <f t="shared" si="16"/>
        <v>51400</v>
      </c>
      <c r="AH15" s="60">
        <v>0.5</v>
      </c>
      <c r="AI15" s="61">
        <f t="shared" si="7"/>
        <v>25700</v>
      </c>
      <c r="AJ15" s="62">
        <f t="shared" si="23"/>
        <v>771</v>
      </c>
    </row>
    <row r="16" ht="19.5" customHeight="1">
      <c r="A16" s="48">
        <v>45597.0</v>
      </c>
      <c r="B16" s="49">
        <f t="shared" si="24"/>
        <v>51400</v>
      </c>
      <c r="C16" s="49">
        <f>IF(Master!C24="YES",0,ROUND(IF(B16="",0,B16*53%),0))</f>
        <v>27242</v>
      </c>
      <c r="D16" s="49">
        <f>IF(Master!$C$16="yes",0,ROUND(IF(B16="",0,B16*Master!$C$11),0))</f>
        <v>4626</v>
      </c>
      <c r="E16" s="49"/>
      <c r="F16" s="49">
        <f t="shared" ref="F16:I16" si="30">F15</f>
        <v>0</v>
      </c>
      <c r="G16" s="49">
        <f t="shared" si="30"/>
        <v>0</v>
      </c>
      <c r="H16" s="49">
        <f t="shared" si="30"/>
        <v>0</v>
      </c>
      <c r="I16" s="63">
        <f t="shared" si="30"/>
        <v>0</v>
      </c>
      <c r="J16" s="52">
        <f t="shared" si="2"/>
        <v>83268</v>
      </c>
      <c r="K16" s="64">
        <f t="shared" si="21"/>
        <v>7000</v>
      </c>
      <c r="L16" s="49" t="str">
        <f t="shared" ref="L16:M16" si="31">L15</f>
        <v/>
      </c>
      <c r="M16" s="49" t="str">
        <f t="shared" si="31"/>
        <v/>
      </c>
      <c r="N16" s="54">
        <v>15000.0</v>
      </c>
      <c r="O16" s="49">
        <f t="shared" si="27"/>
        <v>9000</v>
      </c>
      <c r="P16" s="49">
        <f t="shared" si="4"/>
        <v>658</v>
      </c>
      <c r="Q16" s="50"/>
      <c r="R16" s="49">
        <f t="shared" si="13"/>
        <v>2606</v>
      </c>
      <c r="S16" s="50"/>
      <c r="T16" s="49" t="str">
        <f t="shared" si="14"/>
        <v/>
      </c>
      <c r="U16" s="49"/>
      <c r="V16" s="54">
        <v>15000.0</v>
      </c>
      <c r="W16" s="56">
        <f t="shared" si="5"/>
        <v>49264</v>
      </c>
      <c r="X16" s="52">
        <f t="shared" si="6"/>
        <v>34004</v>
      </c>
      <c r="Y16" s="57"/>
      <c r="Z16" s="31"/>
      <c r="AA16" s="31"/>
      <c r="AB16" s="31"/>
      <c r="AC16" s="31"/>
      <c r="AD16" s="31"/>
      <c r="AE16" s="31"/>
      <c r="AF16" s="58">
        <v>45597.0</v>
      </c>
      <c r="AG16" s="61">
        <f t="shared" si="16"/>
        <v>51400</v>
      </c>
      <c r="AH16" s="60">
        <v>0.53</v>
      </c>
      <c r="AI16" s="61">
        <f t="shared" si="7"/>
        <v>27242</v>
      </c>
      <c r="AJ16" s="31"/>
    </row>
    <row r="17" ht="19.5" customHeight="1">
      <c r="A17" s="48">
        <v>45627.0</v>
      </c>
      <c r="B17" s="49">
        <f t="shared" si="24"/>
        <v>51400</v>
      </c>
      <c r="C17" s="49">
        <f>IF(Master!C25="YES",0,ROUND(IF(B17="",0,B17*53%),0))</f>
        <v>27242</v>
      </c>
      <c r="D17" s="49">
        <f>IF(Master!$C$16="yes",0,ROUND(IF(B17="",0,B17*Master!$C$11),0))</f>
        <v>4626</v>
      </c>
      <c r="E17" s="49"/>
      <c r="F17" s="49">
        <f t="shared" ref="F17:I17" si="32">F16</f>
        <v>0</v>
      </c>
      <c r="G17" s="49">
        <f t="shared" si="32"/>
        <v>0</v>
      </c>
      <c r="H17" s="49">
        <f t="shared" si="32"/>
        <v>0</v>
      </c>
      <c r="I17" s="63">
        <f t="shared" si="32"/>
        <v>0</v>
      </c>
      <c r="J17" s="52">
        <f t="shared" si="2"/>
        <v>83268</v>
      </c>
      <c r="K17" s="64">
        <f t="shared" si="21"/>
        <v>7000</v>
      </c>
      <c r="L17" s="49" t="str">
        <f t="shared" ref="L17:M17" si="33">L16</f>
        <v/>
      </c>
      <c r="M17" s="49" t="str">
        <f t="shared" si="33"/>
        <v/>
      </c>
      <c r="N17" s="54">
        <v>15000.0</v>
      </c>
      <c r="O17" s="49">
        <f t="shared" si="27"/>
        <v>9000</v>
      </c>
      <c r="P17" s="49">
        <f t="shared" si="4"/>
        <v>658</v>
      </c>
      <c r="Q17" s="50"/>
      <c r="R17" s="49">
        <f t="shared" si="13"/>
        <v>2606</v>
      </c>
      <c r="S17" s="50">
        <f>Master!E17</f>
        <v>250</v>
      </c>
      <c r="T17" s="49" t="str">
        <f t="shared" si="14"/>
        <v/>
      </c>
      <c r="U17" s="49"/>
      <c r="V17" s="54">
        <v>15000.0</v>
      </c>
      <c r="W17" s="56">
        <f>SUM(K17:V17)+S17</f>
        <v>49764</v>
      </c>
      <c r="X17" s="52">
        <f t="shared" si="6"/>
        <v>33504</v>
      </c>
      <c r="Y17" s="57"/>
      <c r="Z17" s="31"/>
      <c r="AA17" s="31"/>
      <c r="AB17" s="31"/>
      <c r="AC17" s="31"/>
      <c r="AD17" s="31"/>
      <c r="AE17" s="31"/>
      <c r="AF17" s="58">
        <v>45627.0</v>
      </c>
      <c r="AG17" s="61">
        <f t="shared" si="16"/>
        <v>51400</v>
      </c>
      <c r="AH17" s="60">
        <v>0.53</v>
      </c>
      <c r="AI17" s="61">
        <f t="shared" si="7"/>
        <v>27242</v>
      </c>
      <c r="AJ17" s="31"/>
    </row>
    <row r="18" ht="19.5" customHeight="1">
      <c r="A18" s="48">
        <v>45658.0</v>
      </c>
      <c r="B18" s="49">
        <f t="shared" si="24"/>
        <v>51400</v>
      </c>
      <c r="C18" s="49">
        <f>IF(Master!C26="YES",0,ROUND(IF(B18="",0,B18*53%),0))</f>
        <v>27242</v>
      </c>
      <c r="D18" s="49">
        <f>IF(Master!$C$16="yes",0,ROUND(IF(B18="",0,B18*Master!$C$11),0))</f>
        <v>4626</v>
      </c>
      <c r="E18" s="49"/>
      <c r="F18" s="49">
        <f t="shared" ref="F18:I18" si="34">F17</f>
        <v>0</v>
      </c>
      <c r="G18" s="49">
        <f t="shared" si="34"/>
        <v>0</v>
      </c>
      <c r="H18" s="49">
        <f t="shared" si="34"/>
        <v>0</v>
      </c>
      <c r="I18" s="63">
        <f t="shared" si="34"/>
        <v>0</v>
      </c>
      <c r="J18" s="52">
        <f t="shared" si="2"/>
        <v>83268</v>
      </c>
      <c r="K18" s="64">
        <f t="shared" si="21"/>
        <v>7000</v>
      </c>
      <c r="L18" s="49" t="str">
        <f t="shared" ref="L18:M18" si="35">L17</f>
        <v/>
      </c>
      <c r="M18" s="49" t="str">
        <f t="shared" si="35"/>
        <v/>
      </c>
      <c r="N18" s="54">
        <v>15000.0</v>
      </c>
      <c r="O18" s="49">
        <f t="shared" si="27"/>
        <v>9000</v>
      </c>
      <c r="P18" s="49">
        <f t="shared" si="4"/>
        <v>658</v>
      </c>
      <c r="Q18" s="50"/>
      <c r="R18" s="49">
        <f t="shared" si="13"/>
        <v>2606</v>
      </c>
      <c r="S18" s="50"/>
      <c r="T18" s="49" t="str">
        <f t="shared" si="14"/>
        <v/>
      </c>
      <c r="U18" s="49"/>
      <c r="V18" s="54">
        <v>15000.0</v>
      </c>
      <c r="W18" s="56">
        <f t="shared" ref="W18:W27" si="38">SUM(K18:V18)</f>
        <v>49264</v>
      </c>
      <c r="X18" s="52">
        <f t="shared" si="6"/>
        <v>34004</v>
      </c>
      <c r="Y18" s="57"/>
      <c r="Z18" s="31"/>
      <c r="AA18" s="31"/>
      <c r="AB18" s="31"/>
      <c r="AC18" s="31"/>
      <c r="AD18" s="31"/>
      <c r="AE18" s="31"/>
      <c r="AF18" s="58">
        <v>45658.0</v>
      </c>
      <c r="AG18" s="61">
        <f t="shared" si="16"/>
        <v>51400</v>
      </c>
      <c r="AH18" s="60">
        <v>0.53</v>
      </c>
      <c r="AI18" s="61">
        <f t="shared" si="7"/>
        <v>27242</v>
      </c>
      <c r="AJ18" s="31"/>
    </row>
    <row r="19" ht="19.5" customHeight="1">
      <c r="A19" s="48">
        <v>45689.0</v>
      </c>
      <c r="B19" s="49">
        <f t="shared" si="24"/>
        <v>51400</v>
      </c>
      <c r="C19" s="49">
        <f>IF(Master!C27="YES",0,ROUND(IF(B19="",0,B19*53%),0))</f>
        <v>27242</v>
      </c>
      <c r="D19" s="49">
        <f>IF(Master!$C$16="yes",0,ROUND(IF(B19="",0,B19*Master!$C$11),0))</f>
        <v>4626</v>
      </c>
      <c r="E19" s="49"/>
      <c r="F19" s="49">
        <f t="shared" ref="F19:I19" si="36">F18</f>
        <v>0</v>
      </c>
      <c r="G19" s="49">
        <f t="shared" si="36"/>
        <v>0</v>
      </c>
      <c r="H19" s="49">
        <f t="shared" si="36"/>
        <v>0</v>
      </c>
      <c r="I19" s="63">
        <f t="shared" si="36"/>
        <v>0</v>
      </c>
      <c r="J19" s="52">
        <f t="shared" si="2"/>
        <v>83268</v>
      </c>
      <c r="K19" s="64">
        <f t="shared" si="21"/>
        <v>7000</v>
      </c>
      <c r="L19" s="49" t="str">
        <f t="shared" ref="L19:M19" si="37">L18</f>
        <v/>
      </c>
      <c r="M19" s="49" t="str">
        <f t="shared" si="37"/>
        <v/>
      </c>
      <c r="N19" s="54">
        <v>15000.0</v>
      </c>
      <c r="O19" s="49">
        <f t="shared" si="27"/>
        <v>9000</v>
      </c>
      <c r="P19" s="49">
        <f t="shared" si="4"/>
        <v>658</v>
      </c>
      <c r="Q19" s="50"/>
      <c r="R19" s="49">
        <f t="shared" si="13"/>
        <v>2606</v>
      </c>
      <c r="S19" s="50"/>
      <c r="T19" s="49" t="str">
        <f t="shared" si="14"/>
        <v/>
      </c>
      <c r="U19" s="49"/>
      <c r="V19" s="54">
        <v>15000.0</v>
      </c>
      <c r="W19" s="56">
        <f t="shared" si="38"/>
        <v>49264</v>
      </c>
      <c r="X19" s="52">
        <f t="shared" si="6"/>
        <v>34004</v>
      </c>
      <c r="Y19" s="57"/>
      <c r="Z19" s="31"/>
      <c r="AA19" s="31"/>
      <c r="AB19" s="31"/>
      <c r="AC19" s="31"/>
      <c r="AD19" s="31"/>
      <c r="AE19" s="31"/>
      <c r="AF19" s="58">
        <v>45689.0</v>
      </c>
      <c r="AG19" s="61">
        <f t="shared" si="16"/>
        <v>51400</v>
      </c>
      <c r="AH19" s="60">
        <v>0.53</v>
      </c>
      <c r="AI19" s="61">
        <f t="shared" si="7"/>
        <v>27242</v>
      </c>
      <c r="AJ19" s="31"/>
    </row>
    <row r="20" ht="27.75" customHeight="1">
      <c r="A20" s="65" t="s">
        <v>67</v>
      </c>
      <c r="B20" s="50"/>
      <c r="C20" s="50">
        <f>IF(Master!E11="Yes",IF(Master!C16="YES",0,ROUND($B$8*4%,0)+ROUND($B$9*4%,0)))</f>
        <v>3992</v>
      </c>
      <c r="D20" s="49"/>
      <c r="E20" s="49"/>
      <c r="F20" s="50"/>
      <c r="G20" s="50"/>
      <c r="H20" s="50"/>
      <c r="I20" s="51"/>
      <c r="J20" s="52">
        <f t="shared" si="2"/>
        <v>3992</v>
      </c>
      <c r="K20" s="66"/>
      <c r="L20" s="50">
        <v>0.0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6">
        <f t="shared" si="38"/>
        <v>0</v>
      </c>
      <c r="X20" s="52">
        <f t="shared" si="6"/>
        <v>3992</v>
      </c>
      <c r="Y20" s="57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ht="19.5" customHeight="1">
      <c r="A21" s="67" t="s">
        <v>22</v>
      </c>
      <c r="B21" s="50"/>
      <c r="C21" s="50"/>
      <c r="D21" s="50"/>
      <c r="E21" s="50">
        <f>IF(Master!C12="Yes",ROUND(6774/12*Master!E12,0),0)</f>
        <v>0</v>
      </c>
      <c r="F21" s="50"/>
      <c r="G21" s="50"/>
      <c r="H21" s="50"/>
      <c r="I21" s="51"/>
      <c r="J21" s="52">
        <f t="shared" si="2"/>
        <v>0</v>
      </c>
      <c r="K21" s="66"/>
      <c r="L21" s="49"/>
      <c r="M21" s="50"/>
      <c r="N21" s="50">
        <f>ROUND(E21*25%,0)</f>
        <v>0</v>
      </c>
      <c r="O21" s="50"/>
      <c r="P21" s="50"/>
      <c r="Q21" s="50"/>
      <c r="R21" s="50"/>
      <c r="S21" s="50"/>
      <c r="T21" s="50"/>
      <c r="U21" s="50"/>
      <c r="V21" s="50"/>
      <c r="W21" s="56">
        <f t="shared" si="38"/>
        <v>0</v>
      </c>
      <c r="X21" s="52">
        <f t="shared" si="6"/>
        <v>0</v>
      </c>
      <c r="Y21" s="68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ht="19.5" customHeight="1">
      <c r="A22" s="67" t="s">
        <v>68</v>
      </c>
      <c r="B22" s="50">
        <f>IF(Master!C13="Yes",IF(Master!E13="","",VLOOKUP(Master!E13,$AF$8:$AH$19,2,0)/2),0)</f>
        <v>0</v>
      </c>
      <c r="C22" s="50">
        <f>IF(Master!E13="","",B22*VLOOKUP(Master!E13,$AF$8:$AH$19,3,0))</f>
        <v>0</v>
      </c>
      <c r="D22" s="50"/>
      <c r="E22" s="50"/>
      <c r="F22" s="50"/>
      <c r="G22" s="50"/>
      <c r="H22" s="50"/>
      <c r="I22" s="51"/>
      <c r="J22" s="52">
        <f t="shared" si="2"/>
        <v>0</v>
      </c>
      <c r="K22" s="66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6">
        <f t="shared" si="38"/>
        <v>0</v>
      </c>
      <c r="X22" s="52">
        <f t="shared" si="6"/>
        <v>0</v>
      </c>
      <c r="Y22" s="68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ht="27.75" customHeight="1">
      <c r="A23" s="65" t="s">
        <v>69</v>
      </c>
      <c r="B23" s="50"/>
      <c r="C23" s="49">
        <f>IF(Master!E11="Yes",IF(Master!C16="YES",0,ROUND($B$12*3%,0)+ROUND($B$13*3%,0)+ROUND($B$14*3%,0)+ROUND($B$15*3%,0)),0)</f>
        <v>6168</v>
      </c>
      <c r="D23" s="50"/>
      <c r="E23" s="50"/>
      <c r="F23" s="50"/>
      <c r="G23" s="50"/>
      <c r="H23" s="50"/>
      <c r="I23" s="51"/>
      <c r="J23" s="52">
        <f t="shared" si="2"/>
        <v>6168</v>
      </c>
      <c r="K23" s="66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6">
        <f t="shared" si="38"/>
        <v>0</v>
      </c>
      <c r="X23" s="52">
        <f t="shared" si="6"/>
        <v>6168</v>
      </c>
      <c r="Y23" s="68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ht="19.5" customHeight="1">
      <c r="A24" s="70" t="s">
        <v>70</v>
      </c>
      <c r="B24" s="50"/>
      <c r="C24" s="50"/>
      <c r="D24" s="50"/>
      <c r="E24" s="50"/>
      <c r="F24" s="50"/>
      <c r="G24" s="50"/>
      <c r="H24" s="50"/>
      <c r="I24" s="51"/>
      <c r="J24" s="52">
        <f t="shared" si="2"/>
        <v>0</v>
      </c>
      <c r="K24" s="66"/>
      <c r="L24" s="50"/>
      <c r="M24" s="50"/>
      <c r="N24" s="49"/>
      <c r="O24" s="50"/>
      <c r="P24" s="50"/>
      <c r="Q24" s="50"/>
      <c r="R24" s="50"/>
      <c r="S24" s="50"/>
      <c r="T24" s="50"/>
      <c r="U24" s="50"/>
      <c r="V24" s="50"/>
      <c r="W24" s="56">
        <f t="shared" si="38"/>
        <v>0</v>
      </c>
      <c r="X24" s="52">
        <f t="shared" si="6"/>
        <v>0</v>
      </c>
      <c r="Y24" s="57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ht="19.5" customHeight="1">
      <c r="A25" s="71" t="s">
        <v>71</v>
      </c>
      <c r="B25" s="50"/>
      <c r="C25" s="55">
        <v>18135.0</v>
      </c>
      <c r="D25" s="50"/>
      <c r="E25" s="50"/>
      <c r="F25" s="50"/>
      <c r="G25" s="50"/>
      <c r="H25" s="50"/>
      <c r="I25" s="51"/>
      <c r="J25" s="52">
        <f t="shared" si="2"/>
        <v>18135</v>
      </c>
      <c r="K25" s="72"/>
      <c r="L25" s="50"/>
      <c r="M25" s="50"/>
      <c r="N25" s="54">
        <v>392.0</v>
      </c>
      <c r="O25" s="50"/>
      <c r="P25" s="50"/>
      <c r="Q25" s="50"/>
      <c r="R25" s="50"/>
      <c r="S25" s="50"/>
      <c r="T25" s="50"/>
      <c r="U25" s="50"/>
      <c r="V25" s="55">
        <v>1811.0</v>
      </c>
      <c r="W25" s="56">
        <f t="shared" si="38"/>
        <v>2203</v>
      </c>
      <c r="X25" s="52">
        <f t="shared" si="6"/>
        <v>15932</v>
      </c>
      <c r="Y25" s="57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ht="19.5" customHeight="1">
      <c r="A26" s="71" t="s">
        <v>72</v>
      </c>
      <c r="B26" s="50"/>
      <c r="C26" s="50"/>
      <c r="D26" s="50"/>
      <c r="E26" s="50"/>
      <c r="F26" s="50"/>
      <c r="G26" s="50"/>
      <c r="H26" s="50"/>
      <c r="I26" s="51"/>
      <c r="J26" s="52">
        <f t="shared" si="2"/>
        <v>0</v>
      </c>
      <c r="K26" s="66"/>
      <c r="L26" s="50"/>
      <c r="M26" s="50"/>
      <c r="N26" s="49"/>
      <c r="O26" s="50"/>
      <c r="P26" s="50"/>
      <c r="Q26" s="50"/>
      <c r="R26" s="50"/>
      <c r="S26" s="50"/>
      <c r="T26" s="50"/>
      <c r="U26" s="50"/>
      <c r="V26" s="50"/>
      <c r="W26" s="56">
        <f t="shared" si="38"/>
        <v>0</v>
      </c>
      <c r="X26" s="52">
        <f t="shared" si="6"/>
        <v>0</v>
      </c>
      <c r="Y26" s="57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ht="21.75" customHeight="1">
      <c r="A27" s="70" t="s">
        <v>73</v>
      </c>
      <c r="B27" s="50"/>
      <c r="C27" s="50">
        <f>IF(Master!C13="no",0,IF(Master!E13=$AF$8,$AJ$8,IF(Master!E13=AF9,AJ9,IF(Master!E13=$AF$12,$AJ$12,IF(Master!E13=$AF$13,$AJ$13,IF(Master!E13=$AF$14,$AJ$14,IF(Master!E13=$AF$15,AJ$15,"")))))))</f>
        <v>0</v>
      </c>
      <c r="D27" s="50"/>
      <c r="E27" s="50"/>
      <c r="F27" s="50"/>
      <c r="G27" s="50"/>
      <c r="H27" s="50"/>
      <c r="I27" s="51"/>
      <c r="J27" s="52">
        <f t="shared" si="2"/>
        <v>0</v>
      </c>
      <c r="K27" s="66"/>
      <c r="L27" s="50"/>
      <c r="M27" s="50"/>
      <c r="N27" s="49"/>
      <c r="O27" s="50"/>
      <c r="P27" s="50"/>
      <c r="Q27" s="50"/>
      <c r="R27" s="50"/>
      <c r="S27" s="50"/>
      <c r="T27" s="50"/>
      <c r="U27" s="50"/>
      <c r="V27" s="50"/>
      <c r="W27" s="56">
        <f t="shared" si="38"/>
        <v>0</v>
      </c>
      <c r="X27" s="52">
        <f t="shared" si="6"/>
        <v>0</v>
      </c>
      <c r="Y27" s="68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ht="69.0" customHeight="1">
      <c r="A28" s="73" t="s">
        <v>74</v>
      </c>
      <c r="B28" s="74">
        <f t="shared" ref="B28:X28" si="39">SUM(B8:B27)</f>
        <v>610800</v>
      </c>
      <c r="C28" s="74">
        <f t="shared" si="39"/>
        <v>335871</v>
      </c>
      <c r="D28" s="74">
        <f t="shared" si="39"/>
        <v>54972</v>
      </c>
      <c r="E28" s="74">
        <f t="shared" si="39"/>
        <v>0</v>
      </c>
      <c r="F28" s="74">
        <f t="shared" si="39"/>
        <v>0</v>
      </c>
      <c r="G28" s="74">
        <f t="shared" si="39"/>
        <v>0</v>
      </c>
      <c r="H28" s="74">
        <f t="shared" si="39"/>
        <v>0</v>
      </c>
      <c r="I28" s="74">
        <f t="shared" si="39"/>
        <v>0</v>
      </c>
      <c r="J28" s="75">
        <f t="shared" si="39"/>
        <v>1001643</v>
      </c>
      <c r="K28" s="76">
        <f t="shared" si="39"/>
        <v>84000</v>
      </c>
      <c r="L28" s="76">
        <f t="shared" si="39"/>
        <v>0</v>
      </c>
      <c r="M28" s="76">
        <f t="shared" si="39"/>
        <v>0</v>
      </c>
      <c r="N28" s="76">
        <f t="shared" si="39"/>
        <v>180392</v>
      </c>
      <c r="O28" s="76">
        <f t="shared" si="39"/>
        <v>72000</v>
      </c>
      <c r="P28" s="76">
        <f t="shared" si="39"/>
        <v>7896</v>
      </c>
      <c r="Q28" s="76">
        <f t="shared" si="39"/>
        <v>2100</v>
      </c>
      <c r="R28" s="76">
        <f t="shared" si="39"/>
        <v>31272</v>
      </c>
      <c r="S28" s="76">
        <f t="shared" si="39"/>
        <v>250</v>
      </c>
      <c r="T28" s="76">
        <f t="shared" si="39"/>
        <v>0</v>
      </c>
      <c r="U28" s="76">
        <f t="shared" si="39"/>
        <v>0</v>
      </c>
      <c r="V28" s="76">
        <f t="shared" si="39"/>
        <v>125811</v>
      </c>
      <c r="W28" s="76">
        <f t="shared" si="39"/>
        <v>503971</v>
      </c>
      <c r="X28" s="76">
        <f t="shared" si="39"/>
        <v>497672</v>
      </c>
      <c r="Y28" s="77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ht="11.2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ht="15.0" customHeight="1">
      <c r="A30" s="78" t="s">
        <v>75</v>
      </c>
      <c r="D30" s="31"/>
      <c r="E30" s="31"/>
      <c r="F30" s="31"/>
      <c r="G30" s="31"/>
      <c r="H30" s="31"/>
      <c r="I30" s="31"/>
      <c r="J30" s="31"/>
      <c r="K30" s="31"/>
      <c r="L30" s="79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78" t="s">
        <v>76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ht="15.0" customHeight="1">
      <c r="A31" s="80"/>
      <c r="B31" s="80"/>
      <c r="C31" s="80"/>
      <c r="D31" s="80"/>
      <c r="E31" s="80"/>
      <c r="F31" s="80"/>
      <c r="G31" s="81" t="s">
        <v>77</v>
      </c>
      <c r="S31" s="82"/>
      <c r="T31" s="80"/>
      <c r="U31" s="80"/>
      <c r="V31" s="80"/>
      <c r="W31" s="80"/>
      <c r="X31" s="80"/>
      <c r="Y31" s="80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  <row r="997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</row>
    <row r="998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</row>
    <row r="999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</row>
    <row r="1000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</row>
  </sheetData>
  <mergeCells count="25">
    <mergeCell ref="M4:O4"/>
    <mergeCell ref="P4:Q4"/>
    <mergeCell ref="M5:O5"/>
    <mergeCell ref="P5:Q5"/>
    <mergeCell ref="R4:U4"/>
    <mergeCell ref="V4:W4"/>
    <mergeCell ref="R5:U5"/>
    <mergeCell ref="V5:W5"/>
    <mergeCell ref="X5:Y5"/>
    <mergeCell ref="W30:Y30"/>
    <mergeCell ref="A4:B4"/>
    <mergeCell ref="A5:B5"/>
    <mergeCell ref="C5:F5"/>
    <mergeCell ref="G5:H5"/>
    <mergeCell ref="I5:J5"/>
    <mergeCell ref="K5:L5"/>
    <mergeCell ref="A30:C30"/>
    <mergeCell ref="G31:R31"/>
    <mergeCell ref="A1:Y1"/>
    <mergeCell ref="A2:Y2"/>
    <mergeCell ref="C4:F4"/>
    <mergeCell ref="G4:H4"/>
    <mergeCell ref="I4:J4"/>
    <mergeCell ref="K4:L4"/>
    <mergeCell ref="X4:Y4"/>
  </mergeCells>
  <conditionalFormatting sqref="B8:O8 B9:E20 B21:L27 B28:X28 C9:O19 F20:L20 M8:M27 N20:P27 P8:P19 Q8:X27">
    <cfRule type="cellIs" dxfId="0" priority="1" stopIfTrue="1" operator="equal">
      <formula>0</formula>
    </cfRule>
  </conditionalFormatting>
  <conditionalFormatting sqref="G8 I8 K8:M8 O8 R8 V8">
    <cfRule type="cellIs" dxfId="1" priority="2" operator="greaterThan">
      <formula>0</formula>
    </cfRule>
  </conditionalFormatting>
  <dataValidations>
    <dataValidation type="list" allowBlank="1" showErrorMessage="1" sqref="Q9">
      <formula1>"0,700,1400,2100"</formula1>
    </dataValidation>
  </dataValidations>
  <printOptions horizontalCentered="1"/>
  <pageMargins bottom="0.5" footer="0.0" header="0.0" left="0.5" right="0.5" top="0.5"/>
  <pageSetup paperSize="9" orientation="landscape"/>
  <headerFooter>
    <oddFooter>&amp;Cwww.ashwinisharma.com</oddFooter>
  </headerFooter>
  <colBreaks count="1" manualBreakCount="1">
    <brk id="2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0.75"/>
    <col customWidth="1" min="3" max="3" width="12.75"/>
    <col customWidth="1" min="4" max="4" width="5.63"/>
    <col customWidth="1" min="5" max="5" width="40.75"/>
    <col customWidth="1" min="6" max="6" width="12.75"/>
    <col customWidth="1" min="7" max="26" width="8.63"/>
  </cols>
  <sheetData>
    <row r="1" ht="21.75" customHeight="1">
      <c r="A1" s="83" t="s">
        <v>78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84"/>
      <c r="C2" s="2"/>
      <c r="D2" s="2"/>
      <c r="E2" s="8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85" t="s">
        <v>79</v>
      </c>
      <c r="B3" s="86" t="s">
        <v>80</v>
      </c>
      <c r="C3" s="85" t="s">
        <v>81</v>
      </c>
      <c r="D3" s="85" t="s">
        <v>79</v>
      </c>
      <c r="E3" s="86" t="s">
        <v>80</v>
      </c>
      <c r="F3" s="85" t="s">
        <v>81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87">
        <v>1.0</v>
      </c>
      <c r="B4" s="88" t="s">
        <v>82</v>
      </c>
      <c r="C4" s="89">
        <v>0.0</v>
      </c>
      <c r="D4" s="87">
        <v>19.0</v>
      </c>
      <c r="E4" s="88" t="s">
        <v>83</v>
      </c>
      <c r="F4" s="8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87">
        <v>2.0</v>
      </c>
      <c r="B5" s="88" t="s">
        <v>84</v>
      </c>
      <c r="C5" s="89">
        <v>0.0</v>
      </c>
      <c r="D5" s="87">
        <v>20.0</v>
      </c>
      <c r="E5" s="88" t="s">
        <v>85</v>
      </c>
      <c r="F5" s="8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87">
        <v>3.0</v>
      </c>
      <c r="B6" s="88" t="s">
        <v>86</v>
      </c>
      <c r="C6" s="89">
        <v>0.0</v>
      </c>
      <c r="D6" s="87">
        <v>21.0</v>
      </c>
      <c r="E6" s="88" t="s">
        <v>87</v>
      </c>
      <c r="F6" s="8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87">
        <v>4.0</v>
      </c>
      <c r="B7" s="88" t="s">
        <v>88</v>
      </c>
      <c r="C7" s="89">
        <v>0.0</v>
      </c>
      <c r="D7" s="87">
        <v>22.0</v>
      </c>
      <c r="E7" s="88" t="s">
        <v>89</v>
      </c>
      <c r="F7" s="8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87">
        <v>5.0</v>
      </c>
      <c r="B8" s="88" t="s">
        <v>90</v>
      </c>
      <c r="C8" s="89">
        <v>0.0</v>
      </c>
      <c r="D8" s="87">
        <v>23.0</v>
      </c>
      <c r="E8" s="88" t="s">
        <v>91</v>
      </c>
      <c r="F8" s="8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87">
        <v>6.0</v>
      </c>
      <c r="B9" s="88" t="s">
        <v>92</v>
      </c>
      <c r="C9" s="89">
        <v>0.0</v>
      </c>
      <c r="D9" s="87">
        <v>24.0</v>
      </c>
      <c r="E9" s="88" t="s">
        <v>93</v>
      </c>
      <c r="F9" s="8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87">
        <v>7.0</v>
      </c>
      <c r="B10" s="88" t="s">
        <v>94</v>
      </c>
      <c r="C10" s="89">
        <v>0.0</v>
      </c>
      <c r="D10" s="87">
        <v>25.0</v>
      </c>
      <c r="E10" s="88" t="s">
        <v>95</v>
      </c>
      <c r="F10" s="8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5.0" customHeight="1">
      <c r="A11" s="87">
        <v>8.0</v>
      </c>
      <c r="B11" s="88" t="s">
        <v>96</v>
      </c>
      <c r="C11" s="89">
        <v>0.0</v>
      </c>
      <c r="D11" s="87">
        <v>26.0</v>
      </c>
      <c r="E11" s="88" t="s">
        <v>97</v>
      </c>
      <c r="F11" s="8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8.0" customHeight="1">
      <c r="A12" s="87">
        <v>9.0</v>
      </c>
      <c r="B12" s="88" t="s">
        <v>98</v>
      </c>
      <c r="C12" s="89">
        <v>0.0</v>
      </c>
      <c r="D12" s="87">
        <v>27.0</v>
      </c>
      <c r="E12" s="88" t="s">
        <v>99</v>
      </c>
      <c r="F12" s="8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6.5" customHeight="1">
      <c r="A13" s="87">
        <v>10.0</v>
      </c>
      <c r="B13" s="88" t="s">
        <v>100</v>
      </c>
      <c r="C13" s="89">
        <v>0.0</v>
      </c>
      <c r="D13" s="87">
        <v>28.0</v>
      </c>
      <c r="E13" s="88" t="s">
        <v>101</v>
      </c>
      <c r="F13" s="8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87">
        <v>11.0</v>
      </c>
      <c r="B14" s="88" t="s">
        <v>102</v>
      </c>
      <c r="C14" s="89">
        <v>0.0</v>
      </c>
      <c r="D14" s="87">
        <v>29.0</v>
      </c>
      <c r="E14" s="88" t="s">
        <v>103</v>
      </c>
      <c r="F14" s="8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87">
        <v>12.0</v>
      </c>
      <c r="B15" s="88" t="s">
        <v>104</v>
      </c>
      <c r="C15" s="89">
        <v>0.0</v>
      </c>
      <c r="D15" s="87">
        <v>30.0</v>
      </c>
      <c r="E15" s="88" t="s">
        <v>105</v>
      </c>
      <c r="F15" s="8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9.0" customHeight="1">
      <c r="A16" s="87">
        <v>13.0</v>
      </c>
      <c r="B16" s="88" t="s">
        <v>106</v>
      </c>
      <c r="C16" s="89">
        <v>0.0</v>
      </c>
      <c r="D16" s="87">
        <v>31.0</v>
      </c>
      <c r="E16" s="88" t="s">
        <v>107</v>
      </c>
      <c r="F16" s="8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87">
        <v>14.0</v>
      </c>
      <c r="B17" s="88" t="s">
        <v>108</v>
      </c>
      <c r="C17" s="89">
        <v>0.0</v>
      </c>
      <c r="D17" s="87">
        <v>32.0</v>
      </c>
      <c r="E17" s="88" t="s">
        <v>109</v>
      </c>
      <c r="F17" s="8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87">
        <v>15.0</v>
      </c>
      <c r="B18" s="88" t="s">
        <v>110</v>
      </c>
      <c r="C18" s="89">
        <v>0.0</v>
      </c>
      <c r="D18" s="87">
        <v>33.0</v>
      </c>
      <c r="E18" s="88" t="s">
        <v>111</v>
      </c>
      <c r="F18" s="8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87">
        <v>16.0</v>
      </c>
      <c r="B19" s="88" t="s">
        <v>112</v>
      </c>
      <c r="C19" s="89"/>
      <c r="D19" s="87">
        <v>34.0</v>
      </c>
      <c r="E19" s="88" t="s">
        <v>113</v>
      </c>
      <c r="F19" s="8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87">
        <v>17.0</v>
      </c>
      <c r="B20" s="88" t="s">
        <v>114</v>
      </c>
      <c r="C20" s="89">
        <v>0.0</v>
      </c>
      <c r="D20" s="87">
        <v>35.0</v>
      </c>
      <c r="E20" s="88" t="s">
        <v>115</v>
      </c>
      <c r="F20" s="8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87">
        <v>18.0</v>
      </c>
      <c r="B21" s="88" t="s">
        <v>116</v>
      </c>
      <c r="C21" s="89">
        <v>0.0</v>
      </c>
      <c r="D21" s="87">
        <v>36.0</v>
      </c>
      <c r="E21" s="88" t="s">
        <v>117</v>
      </c>
      <c r="F21" s="8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84"/>
      <c r="C22" s="2"/>
      <c r="D22" s="2"/>
      <c r="E22" s="8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84"/>
      <c r="C23" s="2"/>
      <c r="D23" s="2"/>
      <c r="E23" s="8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84"/>
      <c r="C24" s="2"/>
      <c r="D24" s="2"/>
      <c r="E24" s="8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84"/>
      <c r="C25" s="2"/>
      <c r="D25" s="2"/>
      <c r="E25" s="8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84"/>
      <c r="C26" s="2"/>
      <c r="D26" s="2"/>
      <c r="E26" s="8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84"/>
      <c r="C27" s="2"/>
      <c r="D27" s="2"/>
      <c r="E27" s="8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84"/>
      <c r="C28" s="2"/>
      <c r="D28" s="2"/>
      <c r="E28" s="8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84"/>
      <c r="C29" s="2"/>
      <c r="D29" s="2"/>
      <c r="E29" s="8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84"/>
      <c r="C30" s="2"/>
      <c r="D30" s="2"/>
      <c r="E30" s="8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84"/>
      <c r="C31" s="2"/>
      <c r="D31" s="2"/>
      <c r="E31" s="8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84"/>
      <c r="C32" s="2"/>
      <c r="D32" s="2"/>
      <c r="E32" s="8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84"/>
      <c r="C33" s="2"/>
      <c r="D33" s="2"/>
      <c r="E33" s="8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84"/>
      <c r="C34" s="2"/>
      <c r="D34" s="2"/>
      <c r="E34" s="8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84"/>
      <c r="C35" s="2"/>
      <c r="D35" s="2"/>
      <c r="E35" s="8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84"/>
      <c r="C36" s="2"/>
      <c r="D36" s="2"/>
      <c r="E36" s="8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84"/>
      <c r="C37" s="2"/>
      <c r="D37" s="2"/>
      <c r="E37" s="8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84"/>
      <c r="C38" s="2"/>
      <c r="D38" s="2"/>
      <c r="E38" s="8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84"/>
      <c r="C39" s="2"/>
      <c r="D39" s="2"/>
      <c r="E39" s="8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84"/>
      <c r="C40" s="2"/>
      <c r="D40" s="2"/>
      <c r="E40" s="8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84"/>
      <c r="C41" s="2"/>
      <c r="D41" s="2"/>
      <c r="E41" s="8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84"/>
      <c r="C42" s="2"/>
      <c r="D42" s="2"/>
      <c r="E42" s="8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84"/>
      <c r="C43" s="2"/>
      <c r="D43" s="2"/>
      <c r="E43" s="8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84"/>
      <c r="C44" s="2"/>
      <c r="D44" s="2"/>
      <c r="E44" s="8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84"/>
      <c r="C45" s="2"/>
      <c r="D45" s="2"/>
      <c r="E45" s="8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84"/>
      <c r="C46" s="2"/>
      <c r="D46" s="2"/>
      <c r="E46" s="8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84"/>
      <c r="C47" s="2"/>
      <c r="D47" s="2"/>
      <c r="E47" s="8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84"/>
      <c r="C48" s="2"/>
      <c r="D48" s="2"/>
      <c r="E48" s="8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84"/>
      <c r="C49" s="2"/>
      <c r="D49" s="2"/>
      <c r="E49" s="8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84"/>
      <c r="C50" s="2"/>
      <c r="D50" s="2"/>
      <c r="E50" s="8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84"/>
      <c r="C51" s="2"/>
      <c r="D51" s="2"/>
      <c r="E51" s="8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84"/>
      <c r="C52" s="2"/>
      <c r="D52" s="2"/>
      <c r="E52" s="8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84"/>
      <c r="C53" s="2"/>
      <c r="D53" s="2"/>
      <c r="E53" s="8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84"/>
      <c r="C54" s="2"/>
      <c r="D54" s="2"/>
      <c r="E54" s="8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84"/>
      <c r="C55" s="2"/>
      <c r="D55" s="2"/>
      <c r="E55" s="8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84"/>
      <c r="C56" s="2"/>
      <c r="D56" s="2"/>
      <c r="E56" s="8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84"/>
      <c r="C57" s="2"/>
      <c r="D57" s="2"/>
      <c r="E57" s="8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84"/>
      <c r="C58" s="2"/>
      <c r="D58" s="2"/>
      <c r="E58" s="8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84"/>
      <c r="C59" s="2"/>
      <c r="D59" s="2"/>
      <c r="E59" s="8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84"/>
      <c r="C60" s="2"/>
      <c r="D60" s="2"/>
      <c r="E60" s="8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84"/>
      <c r="C61" s="2"/>
      <c r="D61" s="2"/>
      <c r="E61" s="8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84"/>
      <c r="C62" s="2"/>
      <c r="D62" s="2"/>
      <c r="E62" s="8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84"/>
      <c r="C63" s="2"/>
      <c r="D63" s="2"/>
      <c r="E63" s="8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84"/>
      <c r="C64" s="2"/>
      <c r="D64" s="2"/>
      <c r="E64" s="8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84"/>
      <c r="C65" s="2"/>
      <c r="D65" s="2"/>
      <c r="E65" s="8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84"/>
      <c r="C66" s="2"/>
      <c r="D66" s="2"/>
      <c r="E66" s="8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84"/>
      <c r="C67" s="2"/>
      <c r="D67" s="2"/>
      <c r="E67" s="8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84"/>
      <c r="C68" s="2"/>
      <c r="D68" s="2"/>
      <c r="E68" s="8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84"/>
      <c r="C69" s="2"/>
      <c r="D69" s="2"/>
      <c r="E69" s="8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84"/>
      <c r="C70" s="2"/>
      <c r="D70" s="2"/>
      <c r="E70" s="8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84"/>
      <c r="C71" s="2"/>
      <c r="D71" s="2"/>
      <c r="E71" s="8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84"/>
      <c r="C72" s="2"/>
      <c r="D72" s="2"/>
      <c r="E72" s="8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84"/>
      <c r="C73" s="2"/>
      <c r="D73" s="2"/>
      <c r="E73" s="8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84"/>
      <c r="C74" s="2"/>
      <c r="D74" s="2"/>
      <c r="E74" s="8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84"/>
      <c r="C75" s="2"/>
      <c r="D75" s="2"/>
      <c r="E75" s="8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84"/>
      <c r="C76" s="2"/>
      <c r="D76" s="2"/>
      <c r="E76" s="8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84"/>
      <c r="C77" s="2"/>
      <c r="D77" s="2"/>
      <c r="E77" s="8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84"/>
      <c r="C78" s="2"/>
      <c r="D78" s="2"/>
      <c r="E78" s="8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84"/>
      <c r="C79" s="2"/>
      <c r="D79" s="2"/>
      <c r="E79" s="8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84"/>
      <c r="C80" s="2"/>
      <c r="D80" s="2"/>
      <c r="E80" s="8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84"/>
      <c r="C81" s="2"/>
      <c r="D81" s="2"/>
      <c r="E81" s="8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84"/>
      <c r="C82" s="2"/>
      <c r="D82" s="2"/>
      <c r="E82" s="8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84"/>
      <c r="C83" s="2"/>
      <c r="D83" s="2"/>
      <c r="E83" s="8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84"/>
      <c r="C84" s="2"/>
      <c r="D84" s="2"/>
      <c r="E84" s="8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84"/>
      <c r="C85" s="2"/>
      <c r="D85" s="2"/>
      <c r="E85" s="8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84"/>
      <c r="C86" s="2"/>
      <c r="D86" s="2"/>
      <c r="E86" s="8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84"/>
      <c r="C87" s="2"/>
      <c r="D87" s="2"/>
      <c r="E87" s="8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84"/>
      <c r="C88" s="2"/>
      <c r="D88" s="2"/>
      <c r="E88" s="8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84"/>
      <c r="C89" s="2"/>
      <c r="D89" s="2"/>
      <c r="E89" s="8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84"/>
      <c r="C90" s="2"/>
      <c r="D90" s="2"/>
      <c r="E90" s="8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84"/>
      <c r="C91" s="2"/>
      <c r="D91" s="2"/>
      <c r="E91" s="8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84"/>
      <c r="C92" s="2"/>
      <c r="D92" s="2"/>
      <c r="E92" s="8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84"/>
      <c r="C93" s="2"/>
      <c r="D93" s="2"/>
      <c r="E93" s="8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84"/>
      <c r="C94" s="2"/>
      <c r="D94" s="2"/>
      <c r="E94" s="8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84"/>
      <c r="C95" s="2"/>
      <c r="D95" s="2"/>
      <c r="E95" s="8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84"/>
      <c r="C96" s="2"/>
      <c r="D96" s="2"/>
      <c r="E96" s="8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84"/>
      <c r="C97" s="2"/>
      <c r="D97" s="2"/>
      <c r="E97" s="8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84"/>
      <c r="C98" s="2"/>
      <c r="D98" s="2"/>
      <c r="E98" s="8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84"/>
      <c r="C99" s="2"/>
      <c r="D99" s="2"/>
      <c r="E99" s="8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84"/>
      <c r="C100" s="2"/>
      <c r="D100" s="2"/>
      <c r="E100" s="8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84"/>
      <c r="C101" s="2"/>
      <c r="D101" s="2"/>
      <c r="E101" s="8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84"/>
      <c r="C102" s="2"/>
      <c r="D102" s="2"/>
      <c r="E102" s="8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84"/>
      <c r="C103" s="2"/>
      <c r="D103" s="2"/>
      <c r="E103" s="8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84"/>
      <c r="C104" s="2"/>
      <c r="D104" s="2"/>
      <c r="E104" s="8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84"/>
      <c r="C105" s="2"/>
      <c r="D105" s="2"/>
      <c r="E105" s="8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84"/>
      <c r="C106" s="2"/>
      <c r="D106" s="2"/>
      <c r="E106" s="8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84"/>
      <c r="C107" s="2"/>
      <c r="D107" s="2"/>
      <c r="E107" s="8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84"/>
      <c r="C108" s="2"/>
      <c r="D108" s="2"/>
      <c r="E108" s="8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84"/>
      <c r="C109" s="2"/>
      <c r="D109" s="2"/>
      <c r="E109" s="8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84"/>
      <c r="C110" s="2"/>
      <c r="D110" s="2"/>
      <c r="E110" s="8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84"/>
      <c r="C111" s="2"/>
      <c r="D111" s="2"/>
      <c r="E111" s="8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84"/>
      <c r="C112" s="2"/>
      <c r="D112" s="2"/>
      <c r="E112" s="8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84"/>
      <c r="C113" s="2"/>
      <c r="D113" s="2"/>
      <c r="E113" s="8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84"/>
      <c r="C114" s="2"/>
      <c r="D114" s="2"/>
      <c r="E114" s="8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84"/>
      <c r="C115" s="2"/>
      <c r="D115" s="2"/>
      <c r="E115" s="8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84"/>
      <c r="C116" s="2"/>
      <c r="D116" s="2"/>
      <c r="E116" s="8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84"/>
      <c r="C117" s="2"/>
      <c r="D117" s="2"/>
      <c r="E117" s="8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84"/>
      <c r="C118" s="2"/>
      <c r="D118" s="2"/>
      <c r="E118" s="8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84"/>
      <c r="C119" s="2"/>
      <c r="D119" s="2"/>
      <c r="E119" s="8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84"/>
      <c r="C120" s="2"/>
      <c r="D120" s="2"/>
      <c r="E120" s="8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84"/>
      <c r="C121" s="2"/>
      <c r="D121" s="2"/>
      <c r="E121" s="8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84"/>
      <c r="C122" s="2"/>
      <c r="D122" s="2"/>
      <c r="E122" s="8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84"/>
      <c r="C123" s="2"/>
      <c r="D123" s="2"/>
      <c r="E123" s="8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84"/>
      <c r="C124" s="2"/>
      <c r="D124" s="2"/>
      <c r="E124" s="8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84"/>
      <c r="C125" s="2"/>
      <c r="D125" s="2"/>
      <c r="E125" s="8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84"/>
      <c r="C126" s="2"/>
      <c r="D126" s="2"/>
      <c r="E126" s="8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84"/>
      <c r="C127" s="2"/>
      <c r="D127" s="2"/>
      <c r="E127" s="8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84"/>
      <c r="C128" s="2"/>
      <c r="D128" s="2"/>
      <c r="E128" s="8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84"/>
      <c r="C129" s="2"/>
      <c r="D129" s="2"/>
      <c r="E129" s="8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84"/>
      <c r="C130" s="2"/>
      <c r="D130" s="2"/>
      <c r="E130" s="8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84"/>
      <c r="C131" s="2"/>
      <c r="D131" s="2"/>
      <c r="E131" s="8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84"/>
      <c r="C132" s="2"/>
      <c r="D132" s="2"/>
      <c r="E132" s="8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84"/>
      <c r="C133" s="2"/>
      <c r="D133" s="2"/>
      <c r="E133" s="8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84"/>
      <c r="C134" s="2"/>
      <c r="D134" s="2"/>
      <c r="E134" s="8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84"/>
      <c r="C135" s="2"/>
      <c r="D135" s="2"/>
      <c r="E135" s="8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84"/>
      <c r="C136" s="2"/>
      <c r="D136" s="2"/>
      <c r="E136" s="8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84"/>
      <c r="C137" s="2"/>
      <c r="D137" s="2"/>
      <c r="E137" s="8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84"/>
      <c r="C138" s="2"/>
      <c r="D138" s="2"/>
      <c r="E138" s="8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84"/>
      <c r="C139" s="2"/>
      <c r="D139" s="2"/>
      <c r="E139" s="8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84"/>
      <c r="C140" s="2"/>
      <c r="D140" s="2"/>
      <c r="E140" s="8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84"/>
      <c r="C141" s="2"/>
      <c r="D141" s="2"/>
      <c r="E141" s="8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84"/>
      <c r="C142" s="2"/>
      <c r="D142" s="2"/>
      <c r="E142" s="8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84"/>
      <c r="C143" s="2"/>
      <c r="D143" s="2"/>
      <c r="E143" s="8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84"/>
      <c r="C144" s="2"/>
      <c r="D144" s="2"/>
      <c r="E144" s="8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84"/>
      <c r="C145" s="2"/>
      <c r="D145" s="2"/>
      <c r="E145" s="8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84"/>
      <c r="C146" s="2"/>
      <c r="D146" s="2"/>
      <c r="E146" s="8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84"/>
      <c r="C147" s="2"/>
      <c r="D147" s="2"/>
      <c r="E147" s="8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84"/>
      <c r="C148" s="2"/>
      <c r="D148" s="2"/>
      <c r="E148" s="8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84"/>
      <c r="C149" s="2"/>
      <c r="D149" s="2"/>
      <c r="E149" s="8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84"/>
      <c r="C150" s="2"/>
      <c r="D150" s="2"/>
      <c r="E150" s="8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84"/>
      <c r="C151" s="2"/>
      <c r="D151" s="2"/>
      <c r="E151" s="8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84"/>
      <c r="C152" s="2"/>
      <c r="D152" s="2"/>
      <c r="E152" s="8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84"/>
      <c r="C153" s="2"/>
      <c r="D153" s="2"/>
      <c r="E153" s="8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84"/>
      <c r="C154" s="2"/>
      <c r="D154" s="2"/>
      <c r="E154" s="8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84"/>
      <c r="C155" s="2"/>
      <c r="D155" s="2"/>
      <c r="E155" s="8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84"/>
      <c r="C156" s="2"/>
      <c r="D156" s="2"/>
      <c r="E156" s="8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84"/>
      <c r="C157" s="2"/>
      <c r="D157" s="2"/>
      <c r="E157" s="8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84"/>
      <c r="C158" s="2"/>
      <c r="D158" s="2"/>
      <c r="E158" s="8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84"/>
      <c r="C159" s="2"/>
      <c r="D159" s="2"/>
      <c r="E159" s="8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84"/>
      <c r="C160" s="2"/>
      <c r="D160" s="2"/>
      <c r="E160" s="8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84"/>
      <c r="C161" s="2"/>
      <c r="D161" s="2"/>
      <c r="E161" s="8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84"/>
      <c r="C162" s="2"/>
      <c r="D162" s="2"/>
      <c r="E162" s="8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84"/>
      <c r="C163" s="2"/>
      <c r="D163" s="2"/>
      <c r="E163" s="8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84"/>
      <c r="C164" s="2"/>
      <c r="D164" s="2"/>
      <c r="E164" s="8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84"/>
      <c r="C165" s="2"/>
      <c r="D165" s="2"/>
      <c r="E165" s="8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84"/>
      <c r="C166" s="2"/>
      <c r="D166" s="2"/>
      <c r="E166" s="8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84"/>
      <c r="C167" s="2"/>
      <c r="D167" s="2"/>
      <c r="E167" s="8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84"/>
      <c r="C168" s="2"/>
      <c r="D168" s="2"/>
      <c r="E168" s="8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84"/>
      <c r="C169" s="2"/>
      <c r="D169" s="2"/>
      <c r="E169" s="8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84"/>
      <c r="C170" s="2"/>
      <c r="D170" s="2"/>
      <c r="E170" s="8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84"/>
      <c r="C171" s="2"/>
      <c r="D171" s="2"/>
      <c r="E171" s="8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84"/>
      <c r="C172" s="2"/>
      <c r="D172" s="2"/>
      <c r="E172" s="8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84"/>
      <c r="C173" s="2"/>
      <c r="D173" s="2"/>
      <c r="E173" s="8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84"/>
      <c r="C174" s="2"/>
      <c r="D174" s="2"/>
      <c r="E174" s="8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84"/>
      <c r="C175" s="2"/>
      <c r="D175" s="2"/>
      <c r="E175" s="8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84"/>
      <c r="C176" s="2"/>
      <c r="D176" s="2"/>
      <c r="E176" s="8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84"/>
      <c r="C177" s="2"/>
      <c r="D177" s="2"/>
      <c r="E177" s="8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84"/>
      <c r="C178" s="2"/>
      <c r="D178" s="2"/>
      <c r="E178" s="8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84"/>
      <c r="C179" s="2"/>
      <c r="D179" s="2"/>
      <c r="E179" s="8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84"/>
      <c r="C180" s="2"/>
      <c r="D180" s="2"/>
      <c r="E180" s="8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84"/>
      <c r="C181" s="2"/>
      <c r="D181" s="2"/>
      <c r="E181" s="8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84"/>
      <c r="C182" s="2"/>
      <c r="D182" s="2"/>
      <c r="E182" s="8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84"/>
      <c r="C183" s="2"/>
      <c r="D183" s="2"/>
      <c r="E183" s="8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84"/>
      <c r="C184" s="2"/>
      <c r="D184" s="2"/>
      <c r="E184" s="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84"/>
      <c r="C185" s="2"/>
      <c r="D185" s="2"/>
      <c r="E185" s="8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84"/>
      <c r="C186" s="2"/>
      <c r="D186" s="2"/>
      <c r="E186" s="8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84"/>
      <c r="C187" s="2"/>
      <c r="D187" s="2"/>
      <c r="E187" s="8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84"/>
      <c r="C188" s="2"/>
      <c r="D188" s="2"/>
      <c r="E188" s="8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84"/>
      <c r="C189" s="2"/>
      <c r="D189" s="2"/>
      <c r="E189" s="8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84"/>
      <c r="C190" s="2"/>
      <c r="D190" s="2"/>
      <c r="E190" s="8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84"/>
      <c r="C191" s="2"/>
      <c r="D191" s="2"/>
      <c r="E191" s="8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84"/>
      <c r="C192" s="2"/>
      <c r="D192" s="2"/>
      <c r="E192" s="8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84"/>
      <c r="C193" s="2"/>
      <c r="D193" s="2"/>
      <c r="E193" s="8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84"/>
      <c r="C194" s="2"/>
      <c r="D194" s="2"/>
      <c r="E194" s="8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84"/>
      <c r="C195" s="2"/>
      <c r="D195" s="2"/>
      <c r="E195" s="8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84"/>
      <c r="C196" s="2"/>
      <c r="D196" s="2"/>
      <c r="E196" s="8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84"/>
      <c r="C197" s="2"/>
      <c r="D197" s="2"/>
      <c r="E197" s="8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84"/>
      <c r="C198" s="2"/>
      <c r="D198" s="2"/>
      <c r="E198" s="8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84"/>
      <c r="C199" s="2"/>
      <c r="D199" s="2"/>
      <c r="E199" s="8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84"/>
      <c r="C200" s="2"/>
      <c r="D200" s="2"/>
      <c r="E200" s="8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84"/>
      <c r="C201" s="2"/>
      <c r="D201" s="2"/>
      <c r="E201" s="8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84"/>
      <c r="C202" s="2"/>
      <c r="D202" s="2"/>
      <c r="E202" s="8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84"/>
      <c r="C203" s="2"/>
      <c r="D203" s="2"/>
      <c r="E203" s="8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84"/>
      <c r="C204" s="2"/>
      <c r="D204" s="2"/>
      <c r="E204" s="8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84"/>
      <c r="C205" s="2"/>
      <c r="D205" s="2"/>
      <c r="E205" s="8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84"/>
      <c r="C206" s="2"/>
      <c r="D206" s="2"/>
      <c r="E206" s="8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84"/>
      <c r="C207" s="2"/>
      <c r="D207" s="2"/>
      <c r="E207" s="8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84"/>
      <c r="C208" s="2"/>
      <c r="D208" s="2"/>
      <c r="E208" s="8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84"/>
      <c r="C209" s="2"/>
      <c r="D209" s="2"/>
      <c r="E209" s="8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84"/>
      <c r="C210" s="2"/>
      <c r="D210" s="2"/>
      <c r="E210" s="8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84"/>
      <c r="C211" s="2"/>
      <c r="D211" s="2"/>
      <c r="E211" s="8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84"/>
      <c r="C212" s="2"/>
      <c r="D212" s="2"/>
      <c r="E212" s="8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84"/>
      <c r="C213" s="2"/>
      <c r="D213" s="2"/>
      <c r="E213" s="8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84"/>
      <c r="C214" s="2"/>
      <c r="D214" s="2"/>
      <c r="E214" s="8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84"/>
      <c r="C215" s="2"/>
      <c r="D215" s="2"/>
      <c r="E215" s="8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84"/>
      <c r="C216" s="2"/>
      <c r="D216" s="2"/>
      <c r="E216" s="8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84"/>
      <c r="C217" s="2"/>
      <c r="D217" s="2"/>
      <c r="E217" s="8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84"/>
      <c r="C218" s="2"/>
      <c r="D218" s="2"/>
      <c r="E218" s="8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84"/>
      <c r="C219" s="2"/>
      <c r="D219" s="2"/>
      <c r="E219" s="8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84"/>
      <c r="C220" s="2"/>
      <c r="D220" s="2"/>
      <c r="E220" s="8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84"/>
      <c r="C221" s="2"/>
      <c r="D221" s="2"/>
      <c r="E221" s="8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84"/>
      <c r="C222" s="2"/>
      <c r="D222" s="2"/>
      <c r="E222" s="8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84"/>
      <c r="C223" s="2"/>
      <c r="D223" s="2"/>
      <c r="E223" s="8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84"/>
      <c r="C224" s="2"/>
      <c r="D224" s="2"/>
      <c r="E224" s="8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84"/>
      <c r="C225" s="2"/>
      <c r="D225" s="2"/>
      <c r="E225" s="8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84"/>
      <c r="C226" s="2"/>
      <c r="D226" s="2"/>
      <c r="E226" s="8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84"/>
      <c r="C227" s="2"/>
      <c r="D227" s="2"/>
      <c r="E227" s="8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84"/>
      <c r="C228" s="2"/>
      <c r="D228" s="2"/>
      <c r="E228" s="8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84"/>
      <c r="C229" s="2"/>
      <c r="D229" s="2"/>
      <c r="E229" s="8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84"/>
      <c r="C230" s="2"/>
      <c r="D230" s="2"/>
      <c r="E230" s="8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84"/>
      <c r="C231" s="2"/>
      <c r="D231" s="2"/>
      <c r="E231" s="8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84"/>
      <c r="C232" s="2"/>
      <c r="D232" s="2"/>
      <c r="E232" s="8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84"/>
      <c r="C233" s="2"/>
      <c r="D233" s="2"/>
      <c r="E233" s="8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84"/>
      <c r="C234" s="2"/>
      <c r="D234" s="2"/>
      <c r="E234" s="8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84"/>
      <c r="C235" s="2"/>
      <c r="D235" s="2"/>
      <c r="E235" s="8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84"/>
      <c r="C236" s="2"/>
      <c r="D236" s="2"/>
      <c r="E236" s="8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84"/>
      <c r="C237" s="2"/>
      <c r="D237" s="2"/>
      <c r="E237" s="8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84"/>
      <c r="C238" s="2"/>
      <c r="D238" s="2"/>
      <c r="E238" s="8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84"/>
      <c r="C239" s="2"/>
      <c r="D239" s="2"/>
      <c r="E239" s="8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84"/>
      <c r="C240" s="2"/>
      <c r="D240" s="2"/>
      <c r="E240" s="8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84"/>
      <c r="C241" s="2"/>
      <c r="D241" s="2"/>
      <c r="E241" s="8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84"/>
      <c r="C242" s="2"/>
      <c r="D242" s="2"/>
      <c r="E242" s="8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84"/>
      <c r="C243" s="2"/>
      <c r="D243" s="2"/>
      <c r="E243" s="8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84"/>
      <c r="C244" s="2"/>
      <c r="D244" s="2"/>
      <c r="E244" s="8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84"/>
      <c r="C245" s="2"/>
      <c r="D245" s="2"/>
      <c r="E245" s="8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84"/>
      <c r="C246" s="2"/>
      <c r="D246" s="2"/>
      <c r="E246" s="8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84"/>
      <c r="C247" s="2"/>
      <c r="D247" s="2"/>
      <c r="E247" s="8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84"/>
      <c r="C248" s="2"/>
      <c r="D248" s="2"/>
      <c r="E248" s="8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84"/>
      <c r="C249" s="2"/>
      <c r="D249" s="2"/>
      <c r="E249" s="8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84"/>
      <c r="C250" s="2"/>
      <c r="D250" s="2"/>
      <c r="E250" s="8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84"/>
      <c r="C251" s="2"/>
      <c r="D251" s="2"/>
      <c r="E251" s="8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84"/>
      <c r="C252" s="2"/>
      <c r="D252" s="2"/>
      <c r="E252" s="8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84"/>
      <c r="C253" s="2"/>
      <c r="D253" s="2"/>
      <c r="E253" s="8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84"/>
      <c r="C254" s="2"/>
      <c r="D254" s="2"/>
      <c r="E254" s="8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84"/>
      <c r="C255" s="2"/>
      <c r="D255" s="2"/>
      <c r="E255" s="8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84"/>
      <c r="C256" s="2"/>
      <c r="D256" s="2"/>
      <c r="E256" s="8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84"/>
      <c r="C257" s="2"/>
      <c r="D257" s="2"/>
      <c r="E257" s="8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84"/>
      <c r="C258" s="2"/>
      <c r="D258" s="2"/>
      <c r="E258" s="8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84"/>
      <c r="C259" s="2"/>
      <c r="D259" s="2"/>
      <c r="E259" s="8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84"/>
      <c r="C260" s="2"/>
      <c r="D260" s="2"/>
      <c r="E260" s="8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84"/>
      <c r="C261" s="2"/>
      <c r="D261" s="2"/>
      <c r="E261" s="8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84"/>
      <c r="C262" s="2"/>
      <c r="D262" s="2"/>
      <c r="E262" s="8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84"/>
      <c r="C263" s="2"/>
      <c r="D263" s="2"/>
      <c r="E263" s="8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84"/>
      <c r="C264" s="2"/>
      <c r="D264" s="2"/>
      <c r="E264" s="8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84"/>
      <c r="C265" s="2"/>
      <c r="D265" s="2"/>
      <c r="E265" s="8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84"/>
      <c r="C266" s="2"/>
      <c r="D266" s="2"/>
      <c r="E266" s="8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84"/>
      <c r="C267" s="2"/>
      <c r="D267" s="2"/>
      <c r="E267" s="8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84"/>
      <c r="C268" s="2"/>
      <c r="D268" s="2"/>
      <c r="E268" s="8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84"/>
      <c r="C269" s="2"/>
      <c r="D269" s="2"/>
      <c r="E269" s="8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84"/>
      <c r="C270" s="2"/>
      <c r="D270" s="2"/>
      <c r="E270" s="8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84"/>
      <c r="C271" s="2"/>
      <c r="D271" s="2"/>
      <c r="E271" s="8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84"/>
      <c r="C272" s="2"/>
      <c r="D272" s="2"/>
      <c r="E272" s="8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84"/>
      <c r="C273" s="2"/>
      <c r="D273" s="2"/>
      <c r="E273" s="8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84"/>
      <c r="C274" s="2"/>
      <c r="D274" s="2"/>
      <c r="E274" s="8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84"/>
      <c r="C275" s="2"/>
      <c r="D275" s="2"/>
      <c r="E275" s="8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84"/>
      <c r="C276" s="2"/>
      <c r="D276" s="2"/>
      <c r="E276" s="8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84"/>
      <c r="C277" s="2"/>
      <c r="D277" s="2"/>
      <c r="E277" s="8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84"/>
      <c r="C278" s="2"/>
      <c r="D278" s="2"/>
      <c r="E278" s="8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84"/>
      <c r="C279" s="2"/>
      <c r="D279" s="2"/>
      <c r="E279" s="8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84"/>
      <c r="C280" s="2"/>
      <c r="D280" s="2"/>
      <c r="E280" s="8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84"/>
      <c r="C281" s="2"/>
      <c r="D281" s="2"/>
      <c r="E281" s="8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84"/>
      <c r="C282" s="2"/>
      <c r="D282" s="2"/>
      <c r="E282" s="8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84"/>
      <c r="C283" s="2"/>
      <c r="D283" s="2"/>
      <c r="E283" s="8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84"/>
      <c r="C284" s="2"/>
      <c r="D284" s="2"/>
      <c r="E284" s="8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84"/>
      <c r="C285" s="2"/>
      <c r="D285" s="2"/>
      <c r="E285" s="8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84"/>
      <c r="C286" s="2"/>
      <c r="D286" s="2"/>
      <c r="E286" s="8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84"/>
      <c r="C287" s="2"/>
      <c r="D287" s="2"/>
      <c r="E287" s="8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84"/>
      <c r="C288" s="2"/>
      <c r="D288" s="2"/>
      <c r="E288" s="8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84"/>
      <c r="C289" s="2"/>
      <c r="D289" s="2"/>
      <c r="E289" s="8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84"/>
      <c r="C290" s="2"/>
      <c r="D290" s="2"/>
      <c r="E290" s="8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84"/>
      <c r="C291" s="2"/>
      <c r="D291" s="2"/>
      <c r="E291" s="8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84"/>
      <c r="C292" s="2"/>
      <c r="D292" s="2"/>
      <c r="E292" s="8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84"/>
      <c r="C293" s="2"/>
      <c r="D293" s="2"/>
      <c r="E293" s="8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84"/>
      <c r="C294" s="2"/>
      <c r="D294" s="2"/>
      <c r="E294" s="8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84"/>
      <c r="C295" s="2"/>
      <c r="D295" s="2"/>
      <c r="E295" s="8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84"/>
      <c r="C296" s="2"/>
      <c r="D296" s="2"/>
      <c r="E296" s="8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84"/>
      <c r="C297" s="2"/>
      <c r="D297" s="2"/>
      <c r="E297" s="8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84"/>
      <c r="C298" s="2"/>
      <c r="D298" s="2"/>
      <c r="E298" s="8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84"/>
      <c r="C299" s="2"/>
      <c r="D299" s="2"/>
      <c r="E299" s="8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84"/>
      <c r="C300" s="2"/>
      <c r="D300" s="2"/>
      <c r="E300" s="8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84"/>
      <c r="C301" s="2"/>
      <c r="D301" s="2"/>
      <c r="E301" s="8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84"/>
      <c r="C302" s="2"/>
      <c r="D302" s="2"/>
      <c r="E302" s="8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84"/>
      <c r="C303" s="2"/>
      <c r="D303" s="2"/>
      <c r="E303" s="8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84"/>
      <c r="C304" s="2"/>
      <c r="D304" s="2"/>
      <c r="E304" s="8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84"/>
      <c r="C305" s="2"/>
      <c r="D305" s="2"/>
      <c r="E305" s="8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84"/>
      <c r="C306" s="2"/>
      <c r="D306" s="2"/>
      <c r="E306" s="8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84"/>
      <c r="C307" s="2"/>
      <c r="D307" s="2"/>
      <c r="E307" s="8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84"/>
      <c r="C308" s="2"/>
      <c r="D308" s="2"/>
      <c r="E308" s="8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84"/>
      <c r="C309" s="2"/>
      <c r="D309" s="2"/>
      <c r="E309" s="8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84"/>
      <c r="C310" s="2"/>
      <c r="D310" s="2"/>
      <c r="E310" s="8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84"/>
      <c r="C311" s="2"/>
      <c r="D311" s="2"/>
      <c r="E311" s="8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84"/>
      <c r="C312" s="2"/>
      <c r="D312" s="2"/>
      <c r="E312" s="8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84"/>
      <c r="C313" s="2"/>
      <c r="D313" s="2"/>
      <c r="E313" s="8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84"/>
      <c r="C314" s="2"/>
      <c r="D314" s="2"/>
      <c r="E314" s="8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84"/>
      <c r="C315" s="2"/>
      <c r="D315" s="2"/>
      <c r="E315" s="8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84"/>
      <c r="C316" s="2"/>
      <c r="D316" s="2"/>
      <c r="E316" s="8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84"/>
      <c r="C317" s="2"/>
      <c r="D317" s="2"/>
      <c r="E317" s="8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84"/>
      <c r="C318" s="2"/>
      <c r="D318" s="2"/>
      <c r="E318" s="8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84"/>
      <c r="C319" s="2"/>
      <c r="D319" s="2"/>
      <c r="E319" s="8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84"/>
      <c r="C320" s="2"/>
      <c r="D320" s="2"/>
      <c r="E320" s="8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84"/>
      <c r="C321" s="2"/>
      <c r="D321" s="2"/>
      <c r="E321" s="8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84"/>
      <c r="C322" s="2"/>
      <c r="D322" s="2"/>
      <c r="E322" s="8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84"/>
      <c r="C323" s="2"/>
      <c r="D323" s="2"/>
      <c r="E323" s="8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84"/>
      <c r="C324" s="2"/>
      <c r="D324" s="2"/>
      <c r="E324" s="8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84"/>
      <c r="C325" s="2"/>
      <c r="D325" s="2"/>
      <c r="E325" s="8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84"/>
      <c r="C326" s="2"/>
      <c r="D326" s="2"/>
      <c r="E326" s="8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84"/>
      <c r="C327" s="2"/>
      <c r="D327" s="2"/>
      <c r="E327" s="8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84"/>
      <c r="C328" s="2"/>
      <c r="D328" s="2"/>
      <c r="E328" s="8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84"/>
      <c r="C329" s="2"/>
      <c r="D329" s="2"/>
      <c r="E329" s="8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84"/>
      <c r="C330" s="2"/>
      <c r="D330" s="2"/>
      <c r="E330" s="8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84"/>
      <c r="C331" s="2"/>
      <c r="D331" s="2"/>
      <c r="E331" s="8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84"/>
      <c r="C332" s="2"/>
      <c r="D332" s="2"/>
      <c r="E332" s="8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84"/>
      <c r="C333" s="2"/>
      <c r="D333" s="2"/>
      <c r="E333" s="8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84"/>
      <c r="C334" s="2"/>
      <c r="D334" s="2"/>
      <c r="E334" s="8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84"/>
      <c r="C335" s="2"/>
      <c r="D335" s="2"/>
      <c r="E335" s="8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84"/>
      <c r="C336" s="2"/>
      <c r="D336" s="2"/>
      <c r="E336" s="8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84"/>
      <c r="C337" s="2"/>
      <c r="D337" s="2"/>
      <c r="E337" s="8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84"/>
      <c r="C338" s="2"/>
      <c r="D338" s="2"/>
      <c r="E338" s="8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84"/>
      <c r="C339" s="2"/>
      <c r="D339" s="2"/>
      <c r="E339" s="8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84"/>
      <c r="C340" s="2"/>
      <c r="D340" s="2"/>
      <c r="E340" s="8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84"/>
      <c r="C341" s="2"/>
      <c r="D341" s="2"/>
      <c r="E341" s="8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84"/>
      <c r="C342" s="2"/>
      <c r="D342" s="2"/>
      <c r="E342" s="8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84"/>
      <c r="C343" s="2"/>
      <c r="D343" s="2"/>
      <c r="E343" s="8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84"/>
      <c r="C344" s="2"/>
      <c r="D344" s="2"/>
      <c r="E344" s="8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84"/>
      <c r="C345" s="2"/>
      <c r="D345" s="2"/>
      <c r="E345" s="8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84"/>
      <c r="C346" s="2"/>
      <c r="D346" s="2"/>
      <c r="E346" s="8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84"/>
      <c r="C347" s="2"/>
      <c r="D347" s="2"/>
      <c r="E347" s="8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84"/>
      <c r="C348" s="2"/>
      <c r="D348" s="2"/>
      <c r="E348" s="8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84"/>
      <c r="C349" s="2"/>
      <c r="D349" s="2"/>
      <c r="E349" s="8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84"/>
      <c r="C350" s="2"/>
      <c r="D350" s="2"/>
      <c r="E350" s="8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84"/>
      <c r="C351" s="2"/>
      <c r="D351" s="2"/>
      <c r="E351" s="8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84"/>
      <c r="C352" s="2"/>
      <c r="D352" s="2"/>
      <c r="E352" s="8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84"/>
      <c r="C353" s="2"/>
      <c r="D353" s="2"/>
      <c r="E353" s="8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84"/>
      <c r="C354" s="2"/>
      <c r="D354" s="2"/>
      <c r="E354" s="8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84"/>
      <c r="C355" s="2"/>
      <c r="D355" s="2"/>
      <c r="E355" s="8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84"/>
      <c r="C356" s="2"/>
      <c r="D356" s="2"/>
      <c r="E356" s="8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84"/>
      <c r="C357" s="2"/>
      <c r="D357" s="2"/>
      <c r="E357" s="8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84"/>
      <c r="C358" s="2"/>
      <c r="D358" s="2"/>
      <c r="E358" s="8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84"/>
      <c r="C359" s="2"/>
      <c r="D359" s="2"/>
      <c r="E359" s="8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84"/>
      <c r="C360" s="2"/>
      <c r="D360" s="2"/>
      <c r="E360" s="8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84"/>
      <c r="C361" s="2"/>
      <c r="D361" s="2"/>
      <c r="E361" s="8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84"/>
      <c r="C362" s="2"/>
      <c r="D362" s="2"/>
      <c r="E362" s="8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84"/>
      <c r="C363" s="2"/>
      <c r="D363" s="2"/>
      <c r="E363" s="8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84"/>
      <c r="C364" s="2"/>
      <c r="D364" s="2"/>
      <c r="E364" s="8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84"/>
      <c r="C365" s="2"/>
      <c r="D365" s="2"/>
      <c r="E365" s="8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84"/>
      <c r="C366" s="2"/>
      <c r="D366" s="2"/>
      <c r="E366" s="8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84"/>
      <c r="C367" s="2"/>
      <c r="D367" s="2"/>
      <c r="E367" s="8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84"/>
      <c r="C368" s="2"/>
      <c r="D368" s="2"/>
      <c r="E368" s="8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84"/>
      <c r="C369" s="2"/>
      <c r="D369" s="2"/>
      <c r="E369" s="8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84"/>
      <c r="C370" s="2"/>
      <c r="D370" s="2"/>
      <c r="E370" s="8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84"/>
      <c r="C371" s="2"/>
      <c r="D371" s="2"/>
      <c r="E371" s="8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84"/>
      <c r="C372" s="2"/>
      <c r="D372" s="2"/>
      <c r="E372" s="8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84"/>
      <c r="C373" s="2"/>
      <c r="D373" s="2"/>
      <c r="E373" s="8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84"/>
      <c r="C374" s="2"/>
      <c r="D374" s="2"/>
      <c r="E374" s="8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84"/>
      <c r="C375" s="2"/>
      <c r="D375" s="2"/>
      <c r="E375" s="8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84"/>
      <c r="C376" s="2"/>
      <c r="D376" s="2"/>
      <c r="E376" s="8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84"/>
      <c r="C377" s="2"/>
      <c r="D377" s="2"/>
      <c r="E377" s="8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84"/>
      <c r="C378" s="2"/>
      <c r="D378" s="2"/>
      <c r="E378" s="8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84"/>
      <c r="C379" s="2"/>
      <c r="D379" s="2"/>
      <c r="E379" s="8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84"/>
      <c r="C380" s="2"/>
      <c r="D380" s="2"/>
      <c r="E380" s="8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84"/>
      <c r="C381" s="2"/>
      <c r="D381" s="2"/>
      <c r="E381" s="8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84"/>
      <c r="C382" s="2"/>
      <c r="D382" s="2"/>
      <c r="E382" s="8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84"/>
      <c r="C383" s="2"/>
      <c r="D383" s="2"/>
      <c r="E383" s="8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84"/>
      <c r="C384" s="2"/>
      <c r="D384" s="2"/>
      <c r="E384" s="8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84"/>
      <c r="C385" s="2"/>
      <c r="D385" s="2"/>
      <c r="E385" s="8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84"/>
      <c r="C386" s="2"/>
      <c r="D386" s="2"/>
      <c r="E386" s="8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84"/>
      <c r="C387" s="2"/>
      <c r="D387" s="2"/>
      <c r="E387" s="8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84"/>
      <c r="C388" s="2"/>
      <c r="D388" s="2"/>
      <c r="E388" s="8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84"/>
      <c r="C389" s="2"/>
      <c r="D389" s="2"/>
      <c r="E389" s="8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84"/>
      <c r="C390" s="2"/>
      <c r="D390" s="2"/>
      <c r="E390" s="8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84"/>
      <c r="C391" s="2"/>
      <c r="D391" s="2"/>
      <c r="E391" s="8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84"/>
      <c r="C392" s="2"/>
      <c r="D392" s="2"/>
      <c r="E392" s="8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84"/>
      <c r="C393" s="2"/>
      <c r="D393" s="2"/>
      <c r="E393" s="8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84"/>
      <c r="C394" s="2"/>
      <c r="D394" s="2"/>
      <c r="E394" s="8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84"/>
      <c r="C395" s="2"/>
      <c r="D395" s="2"/>
      <c r="E395" s="8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84"/>
      <c r="C396" s="2"/>
      <c r="D396" s="2"/>
      <c r="E396" s="8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84"/>
      <c r="C397" s="2"/>
      <c r="D397" s="2"/>
      <c r="E397" s="8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84"/>
      <c r="C398" s="2"/>
      <c r="D398" s="2"/>
      <c r="E398" s="8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84"/>
      <c r="C399" s="2"/>
      <c r="D399" s="2"/>
      <c r="E399" s="8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84"/>
      <c r="C400" s="2"/>
      <c r="D400" s="2"/>
      <c r="E400" s="8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84"/>
      <c r="C401" s="2"/>
      <c r="D401" s="2"/>
      <c r="E401" s="8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84"/>
      <c r="C402" s="2"/>
      <c r="D402" s="2"/>
      <c r="E402" s="8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84"/>
      <c r="C403" s="2"/>
      <c r="D403" s="2"/>
      <c r="E403" s="8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84"/>
      <c r="C404" s="2"/>
      <c r="D404" s="2"/>
      <c r="E404" s="8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84"/>
      <c r="C405" s="2"/>
      <c r="D405" s="2"/>
      <c r="E405" s="8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84"/>
      <c r="C406" s="2"/>
      <c r="D406" s="2"/>
      <c r="E406" s="8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84"/>
      <c r="C407" s="2"/>
      <c r="D407" s="2"/>
      <c r="E407" s="8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84"/>
      <c r="C408" s="2"/>
      <c r="D408" s="2"/>
      <c r="E408" s="8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84"/>
      <c r="C409" s="2"/>
      <c r="D409" s="2"/>
      <c r="E409" s="8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84"/>
      <c r="C410" s="2"/>
      <c r="D410" s="2"/>
      <c r="E410" s="8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84"/>
      <c r="C411" s="2"/>
      <c r="D411" s="2"/>
      <c r="E411" s="8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84"/>
      <c r="C412" s="2"/>
      <c r="D412" s="2"/>
      <c r="E412" s="8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84"/>
      <c r="C413" s="2"/>
      <c r="D413" s="2"/>
      <c r="E413" s="8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84"/>
      <c r="C414" s="2"/>
      <c r="D414" s="2"/>
      <c r="E414" s="8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84"/>
      <c r="C415" s="2"/>
      <c r="D415" s="2"/>
      <c r="E415" s="8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84"/>
      <c r="C416" s="2"/>
      <c r="D416" s="2"/>
      <c r="E416" s="8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84"/>
      <c r="C417" s="2"/>
      <c r="D417" s="2"/>
      <c r="E417" s="8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84"/>
      <c r="C418" s="2"/>
      <c r="D418" s="2"/>
      <c r="E418" s="8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84"/>
      <c r="C419" s="2"/>
      <c r="D419" s="2"/>
      <c r="E419" s="8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84"/>
      <c r="C420" s="2"/>
      <c r="D420" s="2"/>
      <c r="E420" s="8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84"/>
      <c r="C421" s="2"/>
      <c r="D421" s="2"/>
      <c r="E421" s="8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84"/>
      <c r="C422" s="2"/>
      <c r="D422" s="2"/>
      <c r="E422" s="8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84"/>
      <c r="C423" s="2"/>
      <c r="D423" s="2"/>
      <c r="E423" s="8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84"/>
      <c r="C424" s="2"/>
      <c r="D424" s="2"/>
      <c r="E424" s="8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84"/>
      <c r="C425" s="2"/>
      <c r="D425" s="2"/>
      <c r="E425" s="8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84"/>
      <c r="C426" s="2"/>
      <c r="D426" s="2"/>
      <c r="E426" s="8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84"/>
      <c r="C427" s="2"/>
      <c r="D427" s="2"/>
      <c r="E427" s="8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84"/>
      <c r="C428" s="2"/>
      <c r="D428" s="2"/>
      <c r="E428" s="8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84"/>
      <c r="C429" s="2"/>
      <c r="D429" s="2"/>
      <c r="E429" s="8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84"/>
      <c r="C430" s="2"/>
      <c r="D430" s="2"/>
      <c r="E430" s="8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84"/>
      <c r="C431" s="2"/>
      <c r="D431" s="2"/>
      <c r="E431" s="8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84"/>
      <c r="C432" s="2"/>
      <c r="D432" s="2"/>
      <c r="E432" s="8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84"/>
      <c r="C433" s="2"/>
      <c r="D433" s="2"/>
      <c r="E433" s="8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84"/>
      <c r="C434" s="2"/>
      <c r="D434" s="2"/>
      <c r="E434" s="8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84"/>
      <c r="C435" s="2"/>
      <c r="D435" s="2"/>
      <c r="E435" s="8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84"/>
      <c r="C436" s="2"/>
      <c r="D436" s="2"/>
      <c r="E436" s="8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84"/>
      <c r="C437" s="2"/>
      <c r="D437" s="2"/>
      <c r="E437" s="8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84"/>
      <c r="C438" s="2"/>
      <c r="D438" s="2"/>
      <c r="E438" s="8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84"/>
      <c r="C439" s="2"/>
      <c r="D439" s="2"/>
      <c r="E439" s="8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84"/>
      <c r="C440" s="2"/>
      <c r="D440" s="2"/>
      <c r="E440" s="8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84"/>
      <c r="C441" s="2"/>
      <c r="D441" s="2"/>
      <c r="E441" s="8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84"/>
      <c r="C442" s="2"/>
      <c r="D442" s="2"/>
      <c r="E442" s="8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84"/>
      <c r="C443" s="2"/>
      <c r="D443" s="2"/>
      <c r="E443" s="8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84"/>
      <c r="C444" s="2"/>
      <c r="D444" s="2"/>
      <c r="E444" s="8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84"/>
      <c r="C445" s="2"/>
      <c r="D445" s="2"/>
      <c r="E445" s="8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84"/>
      <c r="C446" s="2"/>
      <c r="D446" s="2"/>
      <c r="E446" s="8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84"/>
      <c r="C447" s="2"/>
      <c r="D447" s="2"/>
      <c r="E447" s="8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84"/>
      <c r="C448" s="2"/>
      <c r="D448" s="2"/>
      <c r="E448" s="8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84"/>
      <c r="C449" s="2"/>
      <c r="D449" s="2"/>
      <c r="E449" s="8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84"/>
      <c r="C450" s="2"/>
      <c r="D450" s="2"/>
      <c r="E450" s="8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84"/>
      <c r="C451" s="2"/>
      <c r="D451" s="2"/>
      <c r="E451" s="8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84"/>
      <c r="C452" s="2"/>
      <c r="D452" s="2"/>
      <c r="E452" s="8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84"/>
      <c r="C453" s="2"/>
      <c r="D453" s="2"/>
      <c r="E453" s="8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84"/>
      <c r="C454" s="2"/>
      <c r="D454" s="2"/>
      <c r="E454" s="8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84"/>
      <c r="C455" s="2"/>
      <c r="D455" s="2"/>
      <c r="E455" s="8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84"/>
      <c r="C456" s="2"/>
      <c r="D456" s="2"/>
      <c r="E456" s="8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84"/>
      <c r="C457" s="2"/>
      <c r="D457" s="2"/>
      <c r="E457" s="8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84"/>
      <c r="C458" s="2"/>
      <c r="D458" s="2"/>
      <c r="E458" s="8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84"/>
      <c r="C459" s="2"/>
      <c r="D459" s="2"/>
      <c r="E459" s="8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84"/>
      <c r="C460" s="2"/>
      <c r="D460" s="2"/>
      <c r="E460" s="8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84"/>
      <c r="C461" s="2"/>
      <c r="D461" s="2"/>
      <c r="E461" s="8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84"/>
      <c r="C462" s="2"/>
      <c r="D462" s="2"/>
      <c r="E462" s="8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84"/>
      <c r="C463" s="2"/>
      <c r="D463" s="2"/>
      <c r="E463" s="8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84"/>
      <c r="C464" s="2"/>
      <c r="D464" s="2"/>
      <c r="E464" s="8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84"/>
      <c r="C465" s="2"/>
      <c r="D465" s="2"/>
      <c r="E465" s="8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84"/>
      <c r="C466" s="2"/>
      <c r="D466" s="2"/>
      <c r="E466" s="8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84"/>
      <c r="C467" s="2"/>
      <c r="D467" s="2"/>
      <c r="E467" s="8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84"/>
      <c r="C468" s="2"/>
      <c r="D468" s="2"/>
      <c r="E468" s="8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84"/>
      <c r="C469" s="2"/>
      <c r="D469" s="2"/>
      <c r="E469" s="8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84"/>
      <c r="C470" s="2"/>
      <c r="D470" s="2"/>
      <c r="E470" s="8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84"/>
      <c r="C471" s="2"/>
      <c r="D471" s="2"/>
      <c r="E471" s="8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84"/>
      <c r="C472" s="2"/>
      <c r="D472" s="2"/>
      <c r="E472" s="8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84"/>
      <c r="C473" s="2"/>
      <c r="D473" s="2"/>
      <c r="E473" s="8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84"/>
      <c r="C474" s="2"/>
      <c r="D474" s="2"/>
      <c r="E474" s="8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84"/>
      <c r="C475" s="2"/>
      <c r="D475" s="2"/>
      <c r="E475" s="8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84"/>
      <c r="C476" s="2"/>
      <c r="D476" s="2"/>
      <c r="E476" s="8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84"/>
      <c r="C477" s="2"/>
      <c r="D477" s="2"/>
      <c r="E477" s="8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84"/>
      <c r="C478" s="2"/>
      <c r="D478" s="2"/>
      <c r="E478" s="8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84"/>
      <c r="C479" s="2"/>
      <c r="D479" s="2"/>
      <c r="E479" s="8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84"/>
      <c r="C480" s="2"/>
      <c r="D480" s="2"/>
      <c r="E480" s="8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84"/>
      <c r="C481" s="2"/>
      <c r="D481" s="2"/>
      <c r="E481" s="8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84"/>
      <c r="C482" s="2"/>
      <c r="D482" s="2"/>
      <c r="E482" s="8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84"/>
      <c r="C483" s="2"/>
      <c r="D483" s="2"/>
      <c r="E483" s="8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84"/>
      <c r="C484" s="2"/>
      <c r="D484" s="2"/>
      <c r="E484" s="8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84"/>
      <c r="C485" s="2"/>
      <c r="D485" s="2"/>
      <c r="E485" s="8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84"/>
      <c r="C486" s="2"/>
      <c r="D486" s="2"/>
      <c r="E486" s="8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84"/>
      <c r="C487" s="2"/>
      <c r="D487" s="2"/>
      <c r="E487" s="8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84"/>
      <c r="C488" s="2"/>
      <c r="D488" s="2"/>
      <c r="E488" s="8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84"/>
      <c r="C489" s="2"/>
      <c r="D489" s="2"/>
      <c r="E489" s="8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84"/>
      <c r="C490" s="2"/>
      <c r="D490" s="2"/>
      <c r="E490" s="8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84"/>
      <c r="C491" s="2"/>
      <c r="D491" s="2"/>
      <c r="E491" s="8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84"/>
      <c r="C492" s="2"/>
      <c r="D492" s="2"/>
      <c r="E492" s="8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84"/>
      <c r="C493" s="2"/>
      <c r="D493" s="2"/>
      <c r="E493" s="8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84"/>
      <c r="C494" s="2"/>
      <c r="D494" s="2"/>
      <c r="E494" s="8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84"/>
      <c r="C495" s="2"/>
      <c r="D495" s="2"/>
      <c r="E495" s="8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84"/>
      <c r="C496" s="2"/>
      <c r="D496" s="2"/>
      <c r="E496" s="8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84"/>
      <c r="C497" s="2"/>
      <c r="D497" s="2"/>
      <c r="E497" s="8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84"/>
      <c r="C498" s="2"/>
      <c r="D498" s="2"/>
      <c r="E498" s="8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84"/>
      <c r="C499" s="2"/>
      <c r="D499" s="2"/>
      <c r="E499" s="8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84"/>
      <c r="C500" s="2"/>
      <c r="D500" s="2"/>
      <c r="E500" s="8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84"/>
      <c r="C501" s="2"/>
      <c r="D501" s="2"/>
      <c r="E501" s="8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84"/>
      <c r="C502" s="2"/>
      <c r="D502" s="2"/>
      <c r="E502" s="8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84"/>
      <c r="C503" s="2"/>
      <c r="D503" s="2"/>
      <c r="E503" s="8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84"/>
      <c r="C504" s="2"/>
      <c r="D504" s="2"/>
      <c r="E504" s="8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84"/>
      <c r="C505" s="2"/>
      <c r="D505" s="2"/>
      <c r="E505" s="8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84"/>
      <c r="C506" s="2"/>
      <c r="D506" s="2"/>
      <c r="E506" s="8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84"/>
      <c r="C507" s="2"/>
      <c r="D507" s="2"/>
      <c r="E507" s="8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84"/>
      <c r="C508" s="2"/>
      <c r="D508" s="2"/>
      <c r="E508" s="8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84"/>
      <c r="C509" s="2"/>
      <c r="D509" s="2"/>
      <c r="E509" s="8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84"/>
      <c r="C510" s="2"/>
      <c r="D510" s="2"/>
      <c r="E510" s="8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84"/>
      <c r="C511" s="2"/>
      <c r="D511" s="2"/>
      <c r="E511" s="8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84"/>
      <c r="C512" s="2"/>
      <c r="D512" s="2"/>
      <c r="E512" s="8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84"/>
      <c r="C513" s="2"/>
      <c r="D513" s="2"/>
      <c r="E513" s="8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84"/>
      <c r="C514" s="2"/>
      <c r="D514" s="2"/>
      <c r="E514" s="8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84"/>
      <c r="C515" s="2"/>
      <c r="D515" s="2"/>
      <c r="E515" s="8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84"/>
      <c r="C516" s="2"/>
      <c r="D516" s="2"/>
      <c r="E516" s="8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84"/>
      <c r="C517" s="2"/>
      <c r="D517" s="2"/>
      <c r="E517" s="8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84"/>
      <c r="C518" s="2"/>
      <c r="D518" s="2"/>
      <c r="E518" s="8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84"/>
      <c r="C519" s="2"/>
      <c r="D519" s="2"/>
      <c r="E519" s="8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84"/>
      <c r="C520" s="2"/>
      <c r="D520" s="2"/>
      <c r="E520" s="8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84"/>
      <c r="C521" s="2"/>
      <c r="D521" s="2"/>
      <c r="E521" s="8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84"/>
      <c r="C522" s="2"/>
      <c r="D522" s="2"/>
      <c r="E522" s="8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84"/>
      <c r="C523" s="2"/>
      <c r="D523" s="2"/>
      <c r="E523" s="8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84"/>
      <c r="C524" s="2"/>
      <c r="D524" s="2"/>
      <c r="E524" s="8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84"/>
      <c r="C525" s="2"/>
      <c r="D525" s="2"/>
      <c r="E525" s="8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84"/>
      <c r="C526" s="2"/>
      <c r="D526" s="2"/>
      <c r="E526" s="8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84"/>
      <c r="C527" s="2"/>
      <c r="D527" s="2"/>
      <c r="E527" s="8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84"/>
      <c r="C528" s="2"/>
      <c r="D528" s="2"/>
      <c r="E528" s="8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84"/>
      <c r="C529" s="2"/>
      <c r="D529" s="2"/>
      <c r="E529" s="8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84"/>
      <c r="C530" s="2"/>
      <c r="D530" s="2"/>
      <c r="E530" s="8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84"/>
      <c r="C531" s="2"/>
      <c r="D531" s="2"/>
      <c r="E531" s="8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84"/>
      <c r="C532" s="2"/>
      <c r="D532" s="2"/>
      <c r="E532" s="8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84"/>
      <c r="C533" s="2"/>
      <c r="D533" s="2"/>
      <c r="E533" s="8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84"/>
      <c r="C534" s="2"/>
      <c r="D534" s="2"/>
      <c r="E534" s="8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84"/>
      <c r="C535" s="2"/>
      <c r="D535" s="2"/>
      <c r="E535" s="8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84"/>
      <c r="C536" s="2"/>
      <c r="D536" s="2"/>
      <c r="E536" s="8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84"/>
      <c r="C537" s="2"/>
      <c r="D537" s="2"/>
      <c r="E537" s="8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84"/>
      <c r="C538" s="2"/>
      <c r="D538" s="2"/>
      <c r="E538" s="8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84"/>
      <c r="C539" s="2"/>
      <c r="D539" s="2"/>
      <c r="E539" s="8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84"/>
      <c r="C540" s="2"/>
      <c r="D540" s="2"/>
      <c r="E540" s="8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84"/>
      <c r="C541" s="2"/>
      <c r="D541" s="2"/>
      <c r="E541" s="8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84"/>
      <c r="C542" s="2"/>
      <c r="D542" s="2"/>
      <c r="E542" s="8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84"/>
      <c r="C543" s="2"/>
      <c r="D543" s="2"/>
      <c r="E543" s="8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84"/>
      <c r="C544" s="2"/>
      <c r="D544" s="2"/>
      <c r="E544" s="8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84"/>
      <c r="C545" s="2"/>
      <c r="D545" s="2"/>
      <c r="E545" s="8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84"/>
      <c r="C546" s="2"/>
      <c r="D546" s="2"/>
      <c r="E546" s="8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84"/>
      <c r="C547" s="2"/>
      <c r="D547" s="2"/>
      <c r="E547" s="8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84"/>
      <c r="C548" s="2"/>
      <c r="D548" s="2"/>
      <c r="E548" s="8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84"/>
      <c r="C549" s="2"/>
      <c r="D549" s="2"/>
      <c r="E549" s="8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84"/>
      <c r="C550" s="2"/>
      <c r="D550" s="2"/>
      <c r="E550" s="8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84"/>
      <c r="C551" s="2"/>
      <c r="D551" s="2"/>
      <c r="E551" s="8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84"/>
      <c r="C552" s="2"/>
      <c r="D552" s="2"/>
      <c r="E552" s="8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84"/>
      <c r="C553" s="2"/>
      <c r="D553" s="2"/>
      <c r="E553" s="8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84"/>
      <c r="C554" s="2"/>
      <c r="D554" s="2"/>
      <c r="E554" s="8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84"/>
      <c r="C555" s="2"/>
      <c r="D555" s="2"/>
      <c r="E555" s="8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84"/>
      <c r="C556" s="2"/>
      <c r="D556" s="2"/>
      <c r="E556" s="8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84"/>
      <c r="C557" s="2"/>
      <c r="D557" s="2"/>
      <c r="E557" s="8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84"/>
      <c r="C558" s="2"/>
      <c r="D558" s="2"/>
      <c r="E558" s="8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84"/>
      <c r="C559" s="2"/>
      <c r="D559" s="2"/>
      <c r="E559" s="8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84"/>
      <c r="C560" s="2"/>
      <c r="D560" s="2"/>
      <c r="E560" s="8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84"/>
      <c r="C561" s="2"/>
      <c r="D561" s="2"/>
      <c r="E561" s="8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84"/>
      <c r="C562" s="2"/>
      <c r="D562" s="2"/>
      <c r="E562" s="8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84"/>
      <c r="C563" s="2"/>
      <c r="D563" s="2"/>
      <c r="E563" s="8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84"/>
      <c r="C564" s="2"/>
      <c r="D564" s="2"/>
      <c r="E564" s="8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84"/>
      <c r="C565" s="2"/>
      <c r="D565" s="2"/>
      <c r="E565" s="8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84"/>
      <c r="C566" s="2"/>
      <c r="D566" s="2"/>
      <c r="E566" s="8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84"/>
      <c r="C567" s="2"/>
      <c r="D567" s="2"/>
      <c r="E567" s="8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84"/>
      <c r="C568" s="2"/>
      <c r="D568" s="2"/>
      <c r="E568" s="8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84"/>
      <c r="C569" s="2"/>
      <c r="D569" s="2"/>
      <c r="E569" s="8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84"/>
      <c r="C570" s="2"/>
      <c r="D570" s="2"/>
      <c r="E570" s="8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84"/>
      <c r="C571" s="2"/>
      <c r="D571" s="2"/>
      <c r="E571" s="8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84"/>
      <c r="C572" s="2"/>
      <c r="D572" s="2"/>
      <c r="E572" s="8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84"/>
      <c r="C573" s="2"/>
      <c r="D573" s="2"/>
      <c r="E573" s="8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84"/>
      <c r="C574" s="2"/>
      <c r="D574" s="2"/>
      <c r="E574" s="8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84"/>
      <c r="C575" s="2"/>
      <c r="D575" s="2"/>
      <c r="E575" s="8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84"/>
      <c r="C576" s="2"/>
      <c r="D576" s="2"/>
      <c r="E576" s="8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84"/>
      <c r="C577" s="2"/>
      <c r="D577" s="2"/>
      <c r="E577" s="8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84"/>
      <c r="C578" s="2"/>
      <c r="D578" s="2"/>
      <c r="E578" s="8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84"/>
      <c r="C579" s="2"/>
      <c r="D579" s="2"/>
      <c r="E579" s="8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84"/>
      <c r="C580" s="2"/>
      <c r="D580" s="2"/>
      <c r="E580" s="8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84"/>
      <c r="C581" s="2"/>
      <c r="D581" s="2"/>
      <c r="E581" s="8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84"/>
      <c r="C582" s="2"/>
      <c r="D582" s="2"/>
      <c r="E582" s="8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84"/>
      <c r="C583" s="2"/>
      <c r="D583" s="2"/>
      <c r="E583" s="8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84"/>
      <c r="C584" s="2"/>
      <c r="D584" s="2"/>
      <c r="E584" s="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84"/>
      <c r="C585" s="2"/>
      <c r="D585" s="2"/>
      <c r="E585" s="8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84"/>
      <c r="C586" s="2"/>
      <c r="D586" s="2"/>
      <c r="E586" s="8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84"/>
      <c r="C587" s="2"/>
      <c r="D587" s="2"/>
      <c r="E587" s="8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84"/>
      <c r="C588" s="2"/>
      <c r="D588" s="2"/>
      <c r="E588" s="8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84"/>
      <c r="C589" s="2"/>
      <c r="D589" s="2"/>
      <c r="E589" s="8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84"/>
      <c r="C590" s="2"/>
      <c r="D590" s="2"/>
      <c r="E590" s="8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84"/>
      <c r="C591" s="2"/>
      <c r="D591" s="2"/>
      <c r="E591" s="8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84"/>
      <c r="C592" s="2"/>
      <c r="D592" s="2"/>
      <c r="E592" s="8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84"/>
      <c r="C593" s="2"/>
      <c r="D593" s="2"/>
      <c r="E593" s="8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84"/>
      <c r="C594" s="2"/>
      <c r="D594" s="2"/>
      <c r="E594" s="8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84"/>
      <c r="C595" s="2"/>
      <c r="D595" s="2"/>
      <c r="E595" s="8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84"/>
      <c r="C596" s="2"/>
      <c r="D596" s="2"/>
      <c r="E596" s="8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84"/>
      <c r="C597" s="2"/>
      <c r="D597" s="2"/>
      <c r="E597" s="8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84"/>
      <c r="C598" s="2"/>
      <c r="D598" s="2"/>
      <c r="E598" s="8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84"/>
      <c r="C599" s="2"/>
      <c r="D599" s="2"/>
      <c r="E599" s="8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84"/>
      <c r="C600" s="2"/>
      <c r="D600" s="2"/>
      <c r="E600" s="8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84"/>
      <c r="C601" s="2"/>
      <c r="D601" s="2"/>
      <c r="E601" s="8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84"/>
      <c r="C602" s="2"/>
      <c r="D602" s="2"/>
      <c r="E602" s="8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84"/>
      <c r="C603" s="2"/>
      <c r="D603" s="2"/>
      <c r="E603" s="8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84"/>
      <c r="C604" s="2"/>
      <c r="D604" s="2"/>
      <c r="E604" s="8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84"/>
      <c r="C605" s="2"/>
      <c r="D605" s="2"/>
      <c r="E605" s="8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84"/>
      <c r="C606" s="2"/>
      <c r="D606" s="2"/>
      <c r="E606" s="8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84"/>
      <c r="C607" s="2"/>
      <c r="D607" s="2"/>
      <c r="E607" s="8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84"/>
      <c r="C608" s="2"/>
      <c r="D608" s="2"/>
      <c r="E608" s="8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84"/>
      <c r="C609" s="2"/>
      <c r="D609" s="2"/>
      <c r="E609" s="8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84"/>
      <c r="C610" s="2"/>
      <c r="D610" s="2"/>
      <c r="E610" s="8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84"/>
      <c r="C611" s="2"/>
      <c r="D611" s="2"/>
      <c r="E611" s="8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84"/>
      <c r="C612" s="2"/>
      <c r="D612" s="2"/>
      <c r="E612" s="8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84"/>
      <c r="C613" s="2"/>
      <c r="D613" s="2"/>
      <c r="E613" s="8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84"/>
      <c r="C614" s="2"/>
      <c r="D614" s="2"/>
      <c r="E614" s="8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84"/>
      <c r="C615" s="2"/>
      <c r="D615" s="2"/>
      <c r="E615" s="8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84"/>
      <c r="C616" s="2"/>
      <c r="D616" s="2"/>
      <c r="E616" s="8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84"/>
      <c r="C617" s="2"/>
      <c r="D617" s="2"/>
      <c r="E617" s="8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84"/>
      <c r="C618" s="2"/>
      <c r="D618" s="2"/>
      <c r="E618" s="8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84"/>
      <c r="C619" s="2"/>
      <c r="D619" s="2"/>
      <c r="E619" s="8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84"/>
      <c r="C620" s="2"/>
      <c r="D620" s="2"/>
      <c r="E620" s="8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84"/>
      <c r="C621" s="2"/>
      <c r="D621" s="2"/>
      <c r="E621" s="8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84"/>
      <c r="C622" s="2"/>
      <c r="D622" s="2"/>
      <c r="E622" s="8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84"/>
      <c r="C623" s="2"/>
      <c r="D623" s="2"/>
      <c r="E623" s="8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84"/>
      <c r="C624" s="2"/>
      <c r="D624" s="2"/>
      <c r="E624" s="8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84"/>
      <c r="C625" s="2"/>
      <c r="D625" s="2"/>
      <c r="E625" s="8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84"/>
      <c r="C626" s="2"/>
      <c r="D626" s="2"/>
      <c r="E626" s="8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84"/>
      <c r="C627" s="2"/>
      <c r="D627" s="2"/>
      <c r="E627" s="8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84"/>
      <c r="C628" s="2"/>
      <c r="D628" s="2"/>
      <c r="E628" s="8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84"/>
      <c r="C629" s="2"/>
      <c r="D629" s="2"/>
      <c r="E629" s="8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84"/>
      <c r="C630" s="2"/>
      <c r="D630" s="2"/>
      <c r="E630" s="8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84"/>
      <c r="C631" s="2"/>
      <c r="D631" s="2"/>
      <c r="E631" s="8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84"/>
      <c r="C632" s="2"/>
      <c r="D632" s="2"/>
      <c r="E632" s="8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84"/>
      <c r="C633" s="2"/>
      <c r="D633" s="2"/>
      <c r="E633" s="8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84"/>
      <c r="C634" s="2"/>
      <c r="D634" s="2"/>
      <c r="E634" s="8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84"/>
      <c r="C635" s="2"/>
      <c r="D635" s="2"/>
      <c r="E635" s="8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84"/>
      <c r="C636" s="2"/>
      <c r="D636" s="2"/>
      <c r="E636" s="8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84"/>
      <c r="C637" s="2"/>
      <c r="D637" s="2"/>
      <c r="E637" s="8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84"/>
      <c r="C638" s="2"/>
      <c r="D638" s="2"/>
      <c r="E638" s="8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84"/>
      <c r="C639" s="2"/>
      <c r="D639" s="2"/>
      <c r="E639" s="8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84"/>
      <c r="C640" s="2"/>
      <c r="D640" s="2"/>
      <c r="E640" s="8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84"/>
      <c r="C641" s="2"/>
      <c r="D641" s="2"/>
      <c r="E641" s="8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84"/>
      <c r="C642" s="2"/>
      <c r="D642" s="2"/>
      <c r="E642" s="8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84"/>
      <c r="C643" s="2"/>
      <c r="D643" s="2"/>
      <c r="E643" s="8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84"/>
      <c r="C644" s="2"/>
      <c r="D644" s="2"/>
      <c r="E644" s="8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84"/>
      <c r="C645" s="2"/>
      <c r="D645" s="2"/>
      <c r="E645" s="8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84"/>
      <c r="C646" s="2"/>
      <c r="D646" s="2"/>
      <c r="E646" s="8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84"/>
      <c r="C647" s="2"/>
      <c r="D647" s="2"/>
      <c r="E647" s="8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84"/>
      <c r="C648" s="2"/>
      <c r="D648" s="2"/>
      <c r="E648" s="8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84"/>
      <c r="C649" s="2"/>
      <c r="D649" s="2"/>
      <c r="E649" s="8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84"/>
      <c r="C650" s="2"/>
      <c r="D650" s="2"/>
      <c r="E650" s="8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84"/>
      <c r="C651" s="2"/>
      <c r="D651" s="2"/>
      <c r="E651" s="8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84"/>
      <c r="C652" s="2"/>
      <c r="D652" s="2"/>
      <c r="E652" s="8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84"/>
      <c r="C653" s="2"/>
      <c r="D653" s="2"/>
      <c r="E653" s="8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84"/>
      <c r="C654" s="2"/>
      <c r="D654" s="2"/>
      <c r="E654" s="8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84"/>
      <c r="C655" s="2"/>
      <c r="D655" s="2"/>
      <c r="E655" s="8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84"/>
      <c r="C656" s="2"/>
      <c r="D656" s="2"/>
      <c r="E656" s="8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84"/>
      <c r="C657" s="2"/>
      <c r="D657" s="2"/>
      <c r="E657" s="8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84"/>
      <c r="C658" s="2"/>
      <c r="D658" s="2"/>
      <c r="E658" s="8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84"/>
      <c r="C659" s="2"/>
      <c r="D659" s="2"/>
      <c r="E659" s="8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84"/>
      <c r="C660" s="2"/>
      <c r="D660" s="2"/>
      <c r="E660" s="8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84"/>
      <c r="C661" s="2"/>
      <c r="D661" s="2"/>
      <c r="E661" s="8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84"/>
      <c r="C662" s="2"/>
      <c r="D662" s="2"/>
      <c r="E662" s="8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84"/>
      <c r="C663" s="2"/>
      <c r="D663" s="2"/>
      <c r="E663" s="8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84"/>
      <c r="C664" s="2"/>
      <c r="D664" s="2"/>
      <c r="E664" s="8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84"/>
      <c r="C665" s="2"/>
      <c r="D665" s="2"/>
      <c r="E665" s="8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84"/>
      <c r="C666" s="2"/>
      <c r="D666" s="2"/>
      <c r="E666" s="8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84"/>
      <c r="C667" s="2"/>
      <c r="D667" s="2"/>
      <c r="E667" s="8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84"/>
      <c r="C668" s="2"/>
      <c r="D668" s="2"/>
      <c r="E668" s="8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84"/>
      <c r="C669" s="2"/>
      <c r="D669" s="2"/>
      <c r="E669" s="8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84"/>
      <c r="C670" s="2"/>
      <c r="D670" s="2"/>
      <c r="E670" s="8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84"/>
      <c r="C671" s="2"/>
      <c r="D671" s="2"/>
      <c r="E671" s="8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84"/>
      <c r="C672" s="2"/>
      <c r="D672" s="2"/>
      <c r="E672" s="8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84"/>
      <c r="C673" s="2"/>
      <c r="D673" s="2"/>
      <c r="E673" s="8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84"/>
      <c r="C674" s="2"/>
      <c r="D674" s="2"/>
      <c r="E674" s="8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84"/>
      <c r="C675" s="2"/>
      <c r="D675" s="2"/>
      <c r="E675" s="8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84"/>
      <c r="C676" s="2"/>
      <c r="D676" s="2"/>
      <c r="E676" s="8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84"/>
      <c r="C677" s="2"/>
      <c r="D677" s="2"/>
      <c r="E677" s="8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84"/>
      <c r="C678" s="2"/>
      <c r="D678" s="2"/>
      <c r="E678" s="8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84"/>
      <c r="C679" s="2"/>
      <c r="D679" s="2"/>
      <c r="E679" s="8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84"/>
      <c r="C680" s="2"/>
      <c r="D680" s="2"/>
      <c r="E680" s="8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84"/>
      <c r="C681" s="2"/>
      <c r="D681" s="2"/>
      <c r="E681" s="8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84"/>
      <c r="C682" s="2"/>
      <c r="D682" s="2"/>
      <c r="E682" s="8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84"/>
      <c r="C683" s="2"/>
      <c r="D683" s="2"/>
      <c r="E683" s="8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84"/>
      <c r="C684" s="2"/>
      <c r="D684" s="2"/>
      <c r="E684" s="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84"/>
      <c r="C685" s="2"/>
      <c r="D685" s="2"/>
      <c r="E685" s="8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84"/>
      <c r="C686" s="2"/>
      <c r="D686" s="2"/>
      <c r="E686" s="8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84"/>
      <c r="C687" s="2"/>
      <c r="D687" s="2"/>
      <c r="E687" s="8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84"/>
      <c r="C688" s="2"/>
      <c r="D688" s="2"/>
      <c r="E688" s="8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84"/>
      <c r="C689" s="2"/>
      <c r="D689" s="2"/>
      <c r="E689" s="8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84"/>
      <c r="C690" s="2"/>
      <c r="D690" s="2"/>
      <c r="E690" s="8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84"/>
      <c r="C691" s="2"/>
      <c r="D691" s="2"/>
      <c r="E691" s="8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84"/>
      <c r="C692" s="2"/>
      <c r="D692" s="2"/>
      <c r="E692" s="8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84"/>
      <c r="C693" s="2"/>
      <c r="D693" s="2"/>
      <c r="E693" s="8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84"/>
      <c r="C694" s="2"/>
      <c r="D694" s="2"/>
      <c r="E694" s="8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84"/>
      <c r="C695" s="2"/>
      <c r="D695" s="2"/>
      <c r="E695" s="8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84"/>
      <c r="C696" s="2"/>
      <c r="D696" s="2"/>
      <c r="E696" s="8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84"/>
      <c r="C697" s="2"/>
      <c r="D697" s="2"/>
      <c r="E697" s="8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84"/>
      <c r="C698" s="2"/>
      <c r="D698" s="2"/>
      <c r="E698" s="8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84"/>
      <c r="C699" s="2"/>
      <c r="D699" s="2"/>
      <c r="E699" s="8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84"/>
      <c r="C700" s="2"/>
      <c r="D700" s="2"/>
      <c r="E700" s="8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84"/>
      <c r="C701" s="2"/>
      <c r="D701" s="2"/>
      <c r="E701" s="8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84"/>
      <c r="C702" s="2"/>
      <c r="D702" s="2"/>
      <c r="E702" s="8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84"/>
      <c r="C703" s="2"/>
      <c r="D703" s="2"/>
      <c r="E703" s="8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84"/>
      <c r="C704" s="2"/>
      <c r="D704" s="2"/>
      <c r="E704" s="8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84"/>
      <c r="C705" s="2"/>
      <c r="D705" s="2"/>
      <c r="E705" s="8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84"/>
      <c r="C706" s="2"/>
      <c r="D706" s="2"/>
      <c r="E706" s="8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84"/>
      <c r="C707" s="2"/>
      <c r="D707" s="2"/>
      <c r="E707" s="8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84"/>
      <c r="C708" s="2"/>
      <c r="D708" s="2"/>
      <c r="E708" s="8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84"/>
      <c r="C709" s="2"/>
      <c r="D709" s="2"/>
      <c r="E709" s="8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84"/>
      <c r="C710" s="2"/>
      <c r="D710" s="2"/>
      <c r="E710" s="8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84"/>
      <c r="C711" s="2"/>
      <c r="D711" s="2"/>
      <c r="E711" s="8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84"/>
      <c r="C712" s="2"/>
      <c r="D712" s="2"/>
      <c r="E712" s="8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84"/>
      <c r="C713" s="2"/>
      <c r="D713" s="2"/>
      <c r="E713" s="8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84"/>
      <c r="C714" s="2"/>
      <c r="D714" s="2"/>
      <c r="E714" s="8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84"/>
      <c r="C715" s="2"/>
      <c r="D715" s="2"/>
      <c r="E715" s="8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84"/>
      <c r="C716" s="2"/>
      <c r="D716" s="2"/>
      <c r="E716" s="8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84"/>
      <c r="C717" s="2"/>
      <c r="D717" s="2"/>
      <c r="E717" s="8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84"/>
      <c r="C718" s="2"/>
      <c r="D718" s="2"/>
      <c r="E718" s="8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84"/>
      <c r="C719" s="2"/>
      <c r="D719" s="2"/>
      <c r="E719" s="8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84"/>
      <c r="C720" s="2"/>
      <c r="D720" s="2"/>
      <c r="E720" s="8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84"/>
      <c r="C721" s="2"/>
      <c r="D721" s="2"/>
      <c r="E721" s="8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84"/>
      <c r="C722" s="2"/>
      <c r="D722" s="2"/>
      <c r="E722" s="8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84"/>
      <c r="C723" s="2"/>
      <c r="D723" s="2"/>
      <c r="E723" s="8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84"/>
      <c r="C724" s="2"/>
      <c r="D724" s="2"/>
      <c r="E724" s="8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84"/>
      <c r="C725" s="2"/>
      <c r="D725" s="2"/>
      <c r="E725" s="8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84"/>
      <c r="C726" s="2"/>
      <c r="D726" s="2"/>
      <c r="E726" s="8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84"/>
      <c r="C727" s="2"/>
      <c r="D727" s="2"/>
      <c r="E727" s="8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84"/>
      <c r="C728" s="2"/>
      <c r="D728" s="2"/>
      <c r="E728" s="8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84"/>
      <c r="C729" s="2"/>
      <c r="D729" s="2"/>
      <c r="E729" s="8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84"/>
      <c r="C730" s="2"/>
      <c r="D730" s="2"/>
      <c r="E730" s="8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84"/>
      <c r="C731" s="2"/>
      <c r="D731" s="2"/>
      <c r="E731" s="8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84"/>
      <c r="C732" s="2"/>
      <c r="D732" s="2"/>
      <c r="E732" s="8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84"/>
      <c r="C733" s="2"/>
      <c r="D733" s="2"/>
      <c r="E733" s="8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84"/>
      <c r="C734" s="2"/>
      <c r="D734" s="2"/>
      <c r="E734" s="8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84"/>
      <c r="C735" s="2"/>
      <c r="D735" s="2"/>
      <c r="E735" s="8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84"/>
      <c r="C736" s="2"/>
      <c r="D736" s="2"/>
      <c r="E736" s="8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84"/>
      <c r="C737" s="2"/>
      <c r="D737" s="2"/>
      <c r="E737" s="8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84"/>
      <c r="C738" s="2"/>
      <c r="D738" s="2"/>
      <c r="E738" s="8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84"/>
      <c r="C739" s="2"/>
      <c r="D739" s="2"/>
      <c r="E739" s="8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84"/>
      <c r="C740" s="2"/>
      <c r="D740" s="2"/>
      <c r="E740" s="8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84"/>
      <c r="C741" s="2"/>
      <c r="D741" s="2"/>
      <c r="E741" s="8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84"/>
      <c r="C742" s="2"/>
      <c r="D742" s="2"/>
      <c r="E742" s="8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84"/>
      <c r="C743" s="2"/>
      <c r="D743" s="2"/>
      <c r="E743" s="8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84"/>
      <c r="C744" s="2"/>
      <c r="D744" s="2"/>
      <c r="E744" s="8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84"/>
      <c r="C745" s="2"/>
      <c r="D745" s="2"/>
      <c r="E745" s="8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84"/>
      <c r="C746" s="2"/>
      <c r="D746" s="2"/>
      <c r="E746" s="8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84"/>
      <c r="C747" s="2"/>
      <c r="D747" s="2"/>
      <c r="E747" s="8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84"/>
      <c r="C748" s="2"/>
      <c r="D748" s="2"/>
      <c r="E748" s="8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84"/>
      <c r="C749" s="2"/>
      <c r="D749" s="2"/>
      <c r="E749" s="8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84"/>
      <c r="C750" s="2"/>
      <c r="D750" s="2"/>
      <c r="E750" s="8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84"/>
      <c r="C751" s="2"/>
      <c r="D751" s="2"/>
      <c r="E751" s="8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84"/>
      <c r="C752" s="2"/>
      <c r="D752" s="2"/>
      <c r="E752" s="8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84"/>
      <c r="C753" s="2"/>
      <c r="D753" s="2"/>
      <c r="E753" s="8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84"/>
      <c r="C754" s="2"/>
      <c r="D754" s="2"/>
      <c r="E754" s="8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84"/>
      <c r="C755" s="2"/>
      <c r="D755" s="2"/>
      <c r="E755" s="8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84"/>
      <c r="C756" s="2"/>
      <c r="D756" s="2"/>
      <c r="E756" s="8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84"/>
      <c r="C757" s="2"/>
      <c r="D757" s="2"/>
      <c r="E757" s="8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84"/>
      <c r="C758" s="2"/>
      <c r="D758" s="2"/>
      <c r="E758" s="8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84"/>
      <c r="C759" s="2"/>
      <c r="D759" s="2"/>
      <c r="E759" s="8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84"/>
      <c r="C760" s="2"/>
      <c r="D760" s="2"/>
      <c r="E760" s="8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84"/>
      <c r="C761" s="2"/>
      <c r="D761" s="2"/>
      <c r="E761" s="8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84"/>
      <c r="C762" s="2"/>
      <c r="D762" s="2"/>
      <c r="E762" s="8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84"/>
      <c r="C763" s="2"/>
      <c r="D763" s="2"/>
      <c r="E763" s="8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84"/>
      <c r="C764" s="2"/>
      <c r="D764" s="2"/>
      <c r="E764" s="8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84"/>
      <c r="C765" s="2"/>
      <c r="D765" s="2"/>
      <c r="E765" s="8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84"/>
      <c r="C766" s="2"/>
      <c r="D766" s="2"/>
      <c r="E766" s="8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84"/>
      <c r="C767" s="2"/>
      <c r="D767" s="2"/>
      <c r="E767" s="8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84"/>
      <c r="C768" s="2"/>
      <c r="D768" s="2"/>
      <c r="E768" s="8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84"/>
      <c r="C769" s="2"/>
      <c r="D769" s="2"/>
      <c r="E769" s="8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84"/>
      <c r="C770" s="2"/>
      <c r="D770" s="2"/>
      <c r="E770" s="8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84"/>
      <c r="C771" s="2"/>
      <c r="D771" s="2"/>
      <c r="E771" s="8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84"/>
      <c r="C772" s="2"/>
      <c r="D772" s="2"/>
      <c r="E772" s="8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84"/>
      <c r="C773" s="2"/>
      <c r="D773" s="2"/>
      <c r="E773" s="8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84"/>
      <c r="C774" s="2"/>
      <c r="D774" s="2"/>
      <c r="E774" s="8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84"/>
      <c r="C775" s="2"/>
      <c r="D775" s="2"/>
      <c r="E775" s="8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84"/>
      <c r="C776" s="2"/>
      <c r="D776" s="2"/>
      <c r="E776" s="8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84"/>
      <c r="C777" s="2"/>
      <c r="D777" s="2"/>
      <c r="E777" s="8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84"/>
      <c r="C778" s="2"/>
      <c r="D778" s="2"/>
      <c r="E778" s="8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84"/>
      <c r="C779" s="2"/>
      <c r="D779" s="2"/>
      <c r="E779" s="8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84"/>
      <c r="C780" s="2"/>
      <c r="D780" s="2"/>
      <c r="E780" s="8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84"/>
      <c r="C781" s="2"/>
      <c r="D781" s="2"/>
      <c r="E781" s="8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84"/>
      <c r="C782" s="2"/>
      <c r="D782" s="2"/>
      <c r="E782" s="8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84"/>
      <c r="C783" s="2"/>
      <c r="D783" s="2"/>
      <c r="E783" s="8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84"/>
      <c r="C784" s="2"/>
      <c r="D784" s="2"/>
      <c r="E784" s="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84"/>
      <c r="C785" s="2"/>
      <c r="D785" s="2"/>
      <c r="E785" s="8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84"/>
      <c r="C786" s="2"/>
      <c r="D786" s="2"/>
      <c r="E786" s="8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84"/>
      <c r="C787" s="2"/>
      <c r="D787" s="2"/>
      <c r="E787" s="8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84"/>
      <c r="C788" s="2"/>
      <c r="D788" s="2"/>
      <c r="E788" s="8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84"/>
      <c r="C789" s="2"/>
      <c r="D789" s="2"/>
      <c r="E789" s="8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84"/>
      <c r="C790" s="2"/>
      <c r="D790" s="2"/>
      <c r="E790" s="8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84"/>
      <c r="C791" s="2"/>
      <c r="D791" s="2"/>
      <c r="E791" s="8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84"/>
      <c r="C792" s="2"/>
      <c r="D792" s="2"/>
      <c r="E792" s="8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84"/>
      <c r="C793" s="2"/>
      <c r="D793" s="2"/>
      <c r="E793" s="8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84"/>
      <c r="C794" s="2"/>
      <c r="D794" s="2"/>
      <c r="E794" s="8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84"/>
      <c r="C795" s="2"/>
      <c r="D795" s="2"/>
      <c r="E795" s="8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84"/>
      <c r="C796" s="2"/>
      <c r="D796" s="2"/>
      <c r="E796" s="8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84"/>
      <c r="C797" s="2"/>
      <c r="D797" s="2"/>
      <c r="E797" s="8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84"/>
      <c r="C798" s="2"/>
      <c r="D798" s="2"/>
      <c r="E798" s="8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84"/>
      <c r="C799" s="2"/>
      <c r="D799" s="2"/>
      <c r="E799" s="8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84"/>
      <c r="C800" s="2"/>
      <c r="D800" s="2"/>
      <c r="E800" s="8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84"/>
      <c r="C801" s="2"/>
      <c r="D801" s="2"/>
      <c r="E801" s="8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84"/>
      <c r="C802" s="2"/>
      <c r="D802" s="2"/>
      <c r="E802" s="8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84"/>
      <c r="C803" s="2"/>
      <c r="D803" s="2"/>
      <c r="E803" s="8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84"/>
      <c r="C804" s="2"/>
      <c r="D804" s="2"/>
      <c r="E804" s="8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84"/>
      <c r="C805" s="2"/>
      <c r="D805" s="2"/>
      <c r="E805" s="8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84"/>
      <c r="C806" s="2"/>
      <c r="D806" s="2"/>
      <c r="E806" s="8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84"/>
      <c r="C807" s="2"/>
      <c r="D807" s="2"/>
      <c r="E807" s="8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84"/>
      <c r="C808" s="2"/>
      <c r="D808" s="2"/>
      <c r="E808" s="8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84"/>
      <c r="C809" s="2"/>
      <c r="D809" s="2"/>
      <c r="E809" s="8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84"/>
      <c r="C810" s="2"/>
      <c r="D810" s="2"/>
      <c r="E810" s="8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84"/>
      <c r="C811" s="2"/>
      <c r="D811" s="2"/>
      <c r="E811" s="8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84"/>
      <c r="C812" s="2"/>
      <c r="D812" s="2"/>
      <c r="E812" s="8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84"/>
      <c r="C813" s="2"/>
      <c r="D813" s="2"/>
      <c r="E813" s="8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84"/>
      <c r="C814" s="2"/>
      <c r="D814" s="2"/>
      <c r="E814" s="8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84"/>
      <c r="C815" s="2"/>
      <c r="D815" s="2"/>
      <c r="E815" s="8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84"/>
      <c r="C816" s="2"/>
      <c r="D816" s="2"/>
      <c r="E816" s="8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84"/>
      <c r="C817" s="2"/>
      <c r="D817" s="2"/>
      <c r="E817" s="8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84"/>
      <c r="C818" s="2"/>
      <c r="D818" s="2"/>
      <c r="E818" s="8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84"/>
      <c r="C819" s="2"/>
      <c r="D819" s="2"/>
      <c r="E819" s="8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84"/>
      <c r="C820" s="2"/>
      <c r="D820" s="2"/>
      <c r="E820" s="8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84"/>
      <c r="C821" s="2"/>
      <c r="D821" s="2"/>
      <c r="E821" s="8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84"/>
      <c r="C822" s="2"/>
      <c r="D822" s="2"/>
      <c r="E822" s="8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84"/>
      <c r="C823" s="2"/>
      <c r="D823" s="2"/>
      <c r="E823" s="8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84"/>
      <c r="C824" s="2"/>
      <c r="D824" s="2"/>
      <c r="E824" s="8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84"/>
      <c r="C825" s="2"/>
      <c r="D825" s="2"/>
      <c r="E825" s="8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84"/>
      <c r="C826" s="2"/>
      <c r="D826" s="2"/>
      <c r="E826" s="8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84"/>
      <c r="C827" s="2"/>
      <c r="D827" s="2"/>
      <c r="E827" s="8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84"/>
      <c r="C828" s="2"/>
      <c r="D828" s="2"/>
      <c r="E828" s="8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84"/>
      <c r="C829" s="2"/>
      <c r="D829" s="2"/>
      <c r="E829" s="8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84"/>
      <c r="C830" s="2"/>
      <c r="D830" s="2"/>
      <c r="E830" s="8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84"/>
      <c r="C831" s="2"/>
      <c r="D831" s="2"/>
      <c r="E831" s="8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84"/>
      <c r="C832" s="2"/>
      <c r="D832" s="2"/>
      <c r="E832" s="8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84"/>
      <c r="C833" s="2"/>
      <c r="D833" s="2"/>
      <c r="E833" s="8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84"/>
      <c r="C834" s="2"/>
      <c r="D834" s="2"/>
      <c r="E834" s="8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84"/>
      <c r="C835" s="2"/>
      <c r="D835" s="2"/>
      <c r="E835" s="8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84"/>
      <c r="C836" s="2"/>
      <c r="D836" s="2"/>
      <c r="E836" s="8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84"/>
      <c r="C837" s="2"/>
      <c r="D837" s="2"/>
      <c r="E837" s="8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84"/>
      <c r="C838" s="2"/>
      <c r="D838" s="2"/>
      <c r="E838" s="8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84"/>
      <c r="C839" s="2"/>
      <c r="D839" s="2"/>
      <c r="E839" s="8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84"/>
      <c r="C840" s="2"/>
      <c r="D840" s="2"/>
      <c r="E840" s="8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84"/>
      <c r="C841" s="2"/>
      <c r="D841" s="2"/>
      <c r="E841" s="8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84"/>
      <c r="C842" s="2"/>
      <c r="D842" s="2"/>
      <c r="E842" s="8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84"/>
      <c r="C843" s="2"/>
      <c r="D843" s="2"/>
      <c r="E843" s="8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84"/>
      <c r="C844" s="2"/>
      <c r="D844" s="2"/>
      <c r="E844" s="8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84"/>
      <c r="C845" s="2"/>
      <c r="D845" s="2"/>
      <c r="E845" s="8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84"/>
      <c r="C846" s="2"/>
      <c r="D846" s="2"/>
      <c r="E846" s="8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84"/>
      <c r="C847" s="2"/>
      <c r="D847" s="2"/>
      <c r="E847" s="8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84"/>
      <c r="C848" s="2"/>
      <c r="D848" s="2"/>
      <c r="E848" s="8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84"/>
      <c r="C849" s="2"/>
      <c r="D849" s="2"/>
      <c r="E849" s="8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84"/>
      <c r="C850" s="2"/>
      <c r="D850" s="2"/>
      <c r="E850" s="8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84"/>
      <c r="C851" s="2"/>
      <c r="D851" s="2"/>
      <c r="E851" s="8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84"/>
      <c r="C852" s="2"/>
      <c r="D852" s="2"/>
      <c r="E852" s="8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84"/>
      <c r="C853" s="2"/>
      <c r="D853" s="2"/>
      <c r="E853" s="8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84"/>
      <c r="C854" s="2"/>
      <c r="D854" s="2"/>
      <c r="E854" s="8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84"/>
      <c r="C855" s="2"/>
      <c r="D855" s="2"/>
      <c r="E855" s="8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84"/>
      <c r="C856" s="2"/>
      <c r="D856" s="2"/>
      <c r="E856" s="8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84"/>
      <c r="C857" s="2"/>
      <c r="D857" s="2"/>
      <c r="E857" s="8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84"/>
      <c r="C858" s="2"/>
      <c r="D858" s="2"/>
      <c r="E858" s="8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84"/>
      <c r="C859" s="2"/>
      <c r="D859" s="2"/>
      <c r="E859" s="8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84"/>
      <c r="C860" s="2"/>
      <c r="D860" s="2"/>
      <c r="E860" s="8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84"/>
      <c r="C861" s="2"/>
      <c r="D861" s="2"/>
      <c r="E861" s="8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84"/>
      <c r="C862" s="2"/>
      <c r="D862" s="2"/>
      <c r="E862" s="8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84"/>
      <c r="C863" s="2"/>
      <c r="D863" s="2"/>
      <c r="E863" s="8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84"/>
      <c r="C864" s="2"/>
      <c r="D864" s="2"/>
      <c r="E864" s="8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84"/>
      <c r="C865" s="2"/>
      <c r="D865" s="2"/>
      <c r="E865" s="8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84"/>
      <c r="C866" s="2"/>
      <c r="D866" s="2"/>
      <c r="E866" s="8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84"/>
      <c r="C867" s="2"/>
      <c r="D867" s="2"/>
      <c r="E867" s="8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84"/>
      <c r="C868" s="2"/>
      <c r="D868" s="2"/>
      <c r="E868" s="8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84"/>
      <c r="C869" s="2"/>
      <c r="D869" s="2"/>
      <c r="E869" s="8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84"/>
      <c r="C870" s="2"/>
      <c r="D870" s="2"/>
      <c r="E870" s="8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84"/>
      <c r="C871" s="2"/>
      <c r="D871" s="2"/>
      <c r="E871" s="8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84"/>
      <c r="C872" s="2"/>
      <c r="D872" s="2"/>
      <c r="E872" s="8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84"/>
      <c r="C873" s="2"/>
      <c r="D873" s="2"/>
      <c r="E873" s="8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84"/>
      <c r="C874" s="2"/>
      <c r="D874" s="2"/>
      <c r="E874" s="8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84"/>
      <c r="C875" s="2"/>
      <c r="D875" s="2"/>
      <c r="E875" s="8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84"/>
      <c r="C876" s="2"/>
      <c r="D876" s="2"/>
      <c r="E876" s="8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84"/>
      <c r="C877" s="2"/>
      <c r="D877" s="2"/>
      <c r="E877" s="8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84"/>
      <c r="C878" s="2"/>
      <c r="D878" s="2"/>
      <c r="E878" s="8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84"/>
      <c r="C879" s="2"/>
      <c r="D879" s="2"/>
      <c r="E879" s="8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84"/>
      <c r="C880" s="2"/>
      <c r="D880" s="2"/>
      <c r="E880" s="8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84"/>
      <c r="C881" s="2"/>
      <c r="D881" s="2"/>
      <c r="E881" s="8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84"/>
      <c r="C882" s="2"/>
      <c r="D882" s="2"/>
      <c r="E882" s="8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84"/>
      <c r="C883" s="2"/>
      <c r="D883" s="2"/>
      <c r="E883" s="8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84"/>
      <c r="C884" s="2"/>
      <c r="D884" s="2"/>
      <c r="E884" s="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84"/>
      <c r="C885" s="2"/>
      <c r="D885" s="2"/>
      <c r="E885" s="8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84"/>
      <c r="C886" s="2"/>
      <c r="D886" s="2"/>
      <c r="E886" s="8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84"/>
      <c r="C887" s="2"/>
      <c r="D887" s="2"/>
      <c r="E887" s="8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84"/>
      <c r="C888" s="2"/>
      <c r="D888" s="2"/>
      <c r="E888" s="8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84"/>
      <c r="C889" s="2"/>
      <c r="D889" s="2"/>
      <c r="E889" s="8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84"/>
      <c r="C890" s="2"/>
      <c r="D890" s="2"/>
      <c r="E890" s="8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84"/>
      <c r="C891" s="2"/>
      <c r="D891" s="2"/>
      <c r="E891" s="8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84"/>
      <c r="C892" s="2"/>
      <c r="D892" s="2"/>
      <c r="E892" s="8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84"/>
      <c r="C893" s="2"/>
      <c r="D893" s="2"/>
      <c r="E893" s="8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84"/>
      <c r="C894" s="2"/>
      <c r="D894" s="2"/>
      <c r="E894" s="8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84"/>
      <c r="C895" s="2"/>
      <c r="D895" s="2"/>
      <c r="E895" s="8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84"/>
      <c r="C896" s="2"/>
      <c r="D896" s="2"/>
      <c r="E896" s="8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84"/>
      <c r="C897" s="2"/>
      <c r="D897" s="2"/>
      <c r="E897" s="8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84"/>
      <c r="C898" s="2"/>
      <c r="D898" s="2"/>
      <c r="E898" s="8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84"/>
      <c r="C899" s="2"/>
      <c r="D899" s="2"/>
      <c r="E899" s="8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84"/>
      <c r="C900" s="2"/>
      <c r="D900" s="2"/>
      <c r="E900" s="8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84"/>
      <c r="C901" s="2"/>
      <c r="D901" s="2"/>
      <c r="E901" s="8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84"/>
      <c r="C902" s="2"/>
      <c r="D902" s="2"/>
      <c r="E902" s="8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84"/>
      <c r="C903" s="2"/>
      <c r="D903" s="2"/>
      <c r="E903" s="8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84"/>
      <c r="C904" s="2"/>
      <c r="D904" s="2"/>
      <c r="E904" s="8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84"/>
      <c r="C905" s="2"/>
      <c r="D905" s="2"/>
      <c r="E905" s="8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84"/>
      <c r="C906" s="2"/>
      <c r="D906" s="2"/>
      <c r="E906" s="8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84"/>
      <c r="C907" s="2"/>
      <c r="D907" s="2"/>
      <c r="E907" s="8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84"/>
      <c r="C908" s="2"/>
      <c r="D908" s="2"/>
      <c r="E908" s="8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84"/>
      <c r="C909" s="2"/>
      <c r="D909" s="2"/>
      <c r="E909" s="8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84"/>
      <c r="C910" s="2"/>
      <c r="D910" s="2"/>
      <c r="E910" s="8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84"/>
      <c r="C911" s="2"/>
      <c r="D911" s="2"/>
      <c r="E911" s="8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84"/>
      <c r="C912" s="2"/>
      <c r="D912" s="2"/>
      <c r="E912" s="8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84"/>
      <c r="C913" s="2"/>
      <c r="D913" s="2"/>
      <c r="E913" s="8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84"/>
      <c r="C914" s="2"/>
      <c r="D914" s="2"/>
      <c r="E914" s="8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84"/>
      <c r="C915" s="2"/>
      <c r="D915" s="2"/>
      <c r="E915" s="8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84"/>
      <c r="C916" s="2"/>
      <c r="D916" s="2"/>
      <c r="E916" s="8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84"/>
      <c r="C917" s="2"/>
      <c r="D917" s="2"/>
      <c r="E917" s="8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84"/>
      <c r="C918" s="2"/>
      <c r="D918" s="2"/>
      <c r="E918" s="8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84"/>
      <c r="C919" s="2"/>
      <c r="D919" s="2"/>
      <c r="E919" s="8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84"/>
      <c r="C920" s="2"/>
      <c r="D920" s="2"/>
      <c r="E920" s="8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84"/>
      <c r="C921" s="2"/>
      <c r="D921" s="2"/>
      <c r="E921" s="8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84"/>
      <c r="C922" s="2"/>
      <c r="D922" s="2"/>
      <c r="E922" s="8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84"/>
      <c r="C923" s="2"/>
      <c r="D923" s="2"/>
      <c r="E923" s="8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84"/>
      <c r="C924" s="2"/>
      <c r="D924" s="2"/>
      <c r="E924" s="8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84"/>
      <c r="C925" s="2"/>
      <c r="D925" s="2"/>
      <c r="E925" s="8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84"/>
      <c r="C926" s="2"/>
      <c r="D926" s="2"/>
      <c r="E926" s="8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84"/>
      <c r="C927" s="2"/>
      <c r="D927" s="2"/>
      <c r="E927" s="8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84"/>
      <c r="C928" s="2"/>
      <c r="D928" s="2"/>
      <c r="E928" s="8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84"/>
      <c r="C929" s="2"/>
      <c r="D929" s="2"/>
      <c r="E929" s="8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84"/>
      <c r="C930" s="2"/>
      <c r="D930" s="2"/>
      <c r="E930" s="8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84"/>
      <c r="C931" s="2"/>
      <c r="D931" s="2"/>
      <c r="E931" s="8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84"/>
      <c r="C932" s="2"/>
      <c r="D932" s="2"/>
      <c r="E932" s="8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84"/>
      <c r="C933" s="2"/>
      <c r="D933" s="2"/>
      <c r="E933" s="8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84"/>
      <c r="C934" s="2"/>
      <c r="D934" s="2"/>
      <c r="E934" s="8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84"/>
      <c r="C935" s="2"/>
      <c r="D935" s="2"/>
      <c r="E935" s="8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84"/>
      <c r="C936" s="2"/>
      <c r="D936" s="2"/>
      <c r="E936" s="8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84"/>
      <c r="C937" s="2"/>
      <c r="D937" s="2"/>
      <c r="E937" s="8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84"/>
      <c r="C938" s="2"/>
      <c r="D938" s="2"/>
      <c r="E938" s="8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84"/>
      <c r="C939" s="2"/>
      <c r="D939" s="2"/>
      <c r="E939" s="8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84"/>
      <c r="C940" s="2"/>
      <c r="D940" s="2"/>
      <c r="E940" s="8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84"/>
      <c r="C941" s="2"/>
      <c r="D941" s="2"/>
      <c r="E941" s="8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84"/>
      <c r="C942" s="2"/>
      <c r="D942" s="2"/>
      <c r="E942" s="8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84"/>
      <c r="C943" s="2"/>
      <c r="D943" s="2"/>
      <c r="E943" s="8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84"/>
      <c r="C944" s="2"/>
      <c r="D944" s="2"/>
      <c r="E944" s="8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84"/>
      <c r="C945" s="2"/>
      <c r="D945" s="2"/>
      <c r="E945" s="8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84"/>
      <c r="C946" s="2"/>
      <c r="D946" s="2"/>
      <c r="E946" s="8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84"/>
      <c r="C947" s="2"/>
      <c r="D947" s="2"/>
      <c r="E947" s="8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84"/>
      <c r="C948" s="2"/>
      <c r="D948" s="2"/>
      <c r="E948" s="8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84"/>
      <c r="C949" s="2"/>
      <c r="D949" s="2"/>
      <c r="E949" s="8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84"/>
      <c r="C950" s="2"/>
      <c r="D950" s="2"/>
      <c r="E950" s="8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84"/>
      <c r="C951" s="2"/>
      <c r="D951" s="2"/>
      <c r="E951" s="8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84"/>
      <c r="C952" s="2"/>
      <c r="D952" s="2"/>
      <c r="E952" s="8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84"/>
      <c r="C953" s="2"/>
      <c r="D953" s="2"/>
      <c r="E953" s="8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84"/>
      <c r="C954" s="2"/>
      <c r="D954" s="2"/>
      <c r="E954" s="8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84"/>
      <c r="C955" s="2"/>
      <c r="D955" s="2"/>
      <c r="E955" s="8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84"/>
      <c r="C956" s="2"/>
      <c r="D956" s="2"/>
      <c r="E956" s="8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84"/>
      <c r="C957" s="2"/>
      <c r="D957" s="2"/>
      <c r="E957" s="8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84"/>
      <c r="C958" s="2"/>
      <c r="D958" s="2"/>
      <c r="E958" s="8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84"/>
      <c r="C959" s="2"/>
      <c r="D959" s="2"/>
      <c r="E959" s="8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84"/>
      <c r="C960" s="2"/>
      <c r="D960" s="2"/>
      <c r="E960" s="8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84"/>
      <c r="C961" s="2"/>
      <c r="D961" s="2"/>
      <c r="E961" s="8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84"/>
      <c r="C962" s="2"/>
      <c r="D962" s="2"/>
      <c r="E962" s="8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84"/>
      <c r="C963" s="2"/>
      <c r="D963" s="2"/>
      <c r="E963" s="8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84"/>
      <c r="C964" s="2"/>
      <c r="D964" s="2"/>
      <c r="E964" s="8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84"/>
      <c r="C965" s="2"/>
      <c r="D965" s="2"/>
      <c r="E965" s="8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84"/>
      <c r="C966" s="2"/>
      <c r="D966" s="2"/>
      <c r="E966" s="8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84"/>
      <c r="C967" s="2"/>
      <c r="D967" s="2"/>
      <c r="E967" s="8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84"/>
      <c r="C968" s="2"/>
      <c r="D968" s="2"/>
      <c r="E968" s="8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84"/>
      <c r="C969" s="2"/>
      <c r="D969" s="2"/>
      <c r="E969" s="8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84"/>
      <c r="C970" s="2"/>
      <c r="D970" s="2"/>
      <c r="E970" s="8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84"/>
      <c r="C971" s="2"/>
      <c r="D971" s="2"/>
      <c r="E971" s="8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84"/>
      <c r="C972" s="2"/>
      <c r="D972" s="2"/>
      <c r="E972" s="8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84"/>
      <c r="C973" s="2"/>
      <c r="D973" s="2"/>
      <c r="E973" s="8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84"/>
      <c r="C974" s="2"/>
      <c r="D974" s="2"/>
      <c r="E974" s="8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84"/>
      <c r="C975" s="2"/>
      <c r="D975" s="2"/>
      <c r="E975" s="8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84"/>
      <c r="C976" s="2"/>
      <c r="D976" s="2"/>
      <c r="E976" s="8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84"/>
      <c r="C977" s="2"/>
      <c r="D977" s="2"/>
      <c r="E977" s="8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84"/>
      <c r="C978" s="2"/>
      <c r="D978" s="2"/>
      <c r="E978" s="8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84"/>
      <c r="C979" s="2"/>
      <c r="D979" s="2"/>
      <c r="E979" s="8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84"/>
      <c r="C980" s="2"/>
      <c r="D980" s="2"/>
      <c r="E980" s="8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84"/>
      <c r="C981" s="2"/>
      <c r="D981" s="2"/>
      <c r="E981" s="8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84"/>
      <c r="C982" s="2"/>
      <c r="D982" s="2"/>
      <c r="E982" s="8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84"/>
      <c r="C983" s="2"/>
      <c r="D983" s="2"/>
      <c r="E983" s="8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84"/>
      <c r="C984" s="2"/>
      <c r="D984" s="2"/>
      <c r="E984" s="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84"/>
      <c r="C985" s="2"/>
      <c r="D985" s="2"/>
      <c r="E985" s="8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84"/>
      <c r="C986" s="2"/>
      <c r="D986" s="2"/>
      <c r="E986" s="8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84"/>
      <c r="C987" s="2"/>
      <c r="D987" s="2"/>
      <c r="E987" s="8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84"/>
      <c r="C988" s="2"/>
      <c r="D988" s="2"/>
      <c r="E988" s="8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84"/>
      <c r="C989" s="2"/>
      <c r="D989" s="2"/>
      <c r="E989" s="8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84"/>
      <c r="C990" s="2"/>
      <c r="D990" s="2"/>
      <c r="E990" s="8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84"/>
      <c r="C991" s="2"/>
      <c r="D991" s="2"/>
      <c r="E991" s="8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84"/>
      <c r="C992" s="2"/>
      <c r="D992" s="2"/>
      <c r="E992" s="8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84"/>
      <c r="C993" s="2"/>
      <c r="D993" s="2"/>
      <c r="E993" s="8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84"/>
      <c r="C994" s="2"/>
      <c r="D994" s="2"/>
      <c r="E994" s="8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84"/>
      <c r="C995" s="2"/>
      <c r="D995" s="2"/>
      <c r="E995" s="8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84"/>
      <c r="C996" s="2"/>
      <c r="D996" s="2"/>
      <c r="E996" s="8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84"/>
      <c r="C997" s="2"/>
      <c r="D997" s="2"/>
      <c r="E997" s="8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84"/>
      <c r="C998" s="2"/>
      <c r="D998" s="2"/>
      <c r="E998" s="8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84"/>
      <c r="C999" s="2"/>
      <c r="D999" s="2"/>
      <c r="E999" s="8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84"/>
      <c r="C1000" s="2"/>
      <c r="D1000" s="2"/>
      <c r="E1000" s="8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43.13"/>
    <col customWidth="1" min="3" max="3" width="20.0"/>
    <col customWidth="1" min="4" max="4" width="2.63"/>
    <col customWidth="1" min="5" max="5" width="40.25"/>
    <col customWidth="1" min="6" max="6" width="17.25"/>
    <col customWidth="1" min="7" max="7" width="1.88"/>
    <col customWidth="1" hidden="1" min="8" max="11" width="9.13"/>
    <col customWidth="1" hidden="1" min="12" max="12" width="19.13"/>
    <col customWidth="1" hidden="1" min="13" max="13" width="13.13"/>
    <col customWidth="1" min="14" max="26" width="8.63"/>
  </cols>
  <sheetData>
    <row r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31"/>
      <c r="B2" s="90" t="s">
        <v>118</v>
      </c>
      <c r="C2" s="91"/>
      <c r="D2" s="31"/>
      <c r="E2" s="90" t="s">
        <v>119</v>
      </c>
      <c r="F2" s="9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9.0" customHeight="1">
      <c r="A3" s="31"/>
      <c r="B3" s="31"/>
      <c r="C3" s="7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19.5" customHeight="1">
      <c r="A4" s="31"/>
      <c r="B4" s="92" t="s">
        <v>120</v>
      </c>
      <c r="C4" s="93">
        <f>SUM('GA 55A'!B8:B19)</f>
        <v>610800</v>
      </c>
      <c r="D4" s="31"/>
      <c r="E4" s="92" t="s">
        <v>121</v>
      </c>
      <c r="F4" s="93">
        <f>'Tax Calculaton Old'!M4</f>
        <v>1001643</v>
      </c>
      <c r="G4" s="31"/>
      <c r="H4" s="31"/>
      <c r="I4" s="31"/>
      <c r="J4" s="31"/>
      <c r="K4" s="31"/>
      <c r="L4" s="94">
        <f>SUM('GA 55A'!B8:C19)</f>
        <v>918376</v>
      </c>
      <c r="M4" s="94">
        <f>C6</f>
        <v>54972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9.5" customHeight="1">
      <c r="A5" s="31"/>
      <c r="B5" s="92" t="s">
        <v>122</v>
      </c>
      <c r="C5" s="93">
        <f>SUM('GA 55A'!C8:C19)</f>
        <v>307576</v>
      </c>
      <c r="D5" s="31"/>
      <c r="E5" s="90" t="s">
        <v>123</v>
      </c>
      <c r="F5" s="91"/>
      <c r="G5" s="31"/>
      <c r="H5" s="31"/>
      <c r="I5" s="31"/>
      <c r="J5" s="31"/>
      <c r="K5" s="31"/>
      <c r="L5" s="94">
        <f>ROUND(L4*10%,0)</f>
        <v>91838</v>
      </c>
      <c r="M5" s="94">
        <f>C11</f>
        <v>367350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9.5" customHeight="1">
      <c r="A6" s="31"/>
      <c r="B6" s="92" t="s">
        <v>124</v>
      </c>
      <c r="C6" s="93">
        <f>SUM('GA 55A'!D8:D19)</f>
        <v>54972</v>
      </c>
      <c r="D6" s="31"/>
      <c r="E6" s="92" t="s">
        <v>125</v>
      </c>
      <c r="F6" s="93">
        <f>'Tax Calculaton Old'!M61</f>
        <v>75741</v>
      </c>
      <c r="G6" s="31"/>
      <c r="H6" s="31"/>
      <c r="I6" s="31"/>
      <c r="J6" s="31"/>
      <c r="K6" s="31"/>
      <c r="L6" s="94">
        <f>IF(C9="Yes",ROUND(L4*50%,0),ROUND(L4*40%,0))</f>
        <v>367350</v>
      </c>
      <c r="M6" s="94">
        <f>IF((C8-L5)&lt;0,0,(C8-L5))</f>
        <v>108162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9.5" customHeight="1">
      <c r="A7" s="31"/>
      <c r="B7" s="31"/>
      <c r="C7" s="95"/>
      <c r="D7" s="31"/>
      <c r="E7" s="92" t="s">
        <v>126</v>
      </c>
      <c r="F7" s="93">
        <f>'Tax Calculaton New'!M52</f>
        <v>44370</v>
      </c>
      <c r="G7" s="31"/>
      <c r="H7" s="31"/>
      <c r="I7" s="31"/>
      <c r="J7" s="31"/>
      <c r="K7" s="31"/>
      <c r="L7" s="31"/>
      <c r="M7" s="94">
        <f>MIN(M4:M6)</f>
        <v>54972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9.5" customHeight="1">
      <c r="A8" s="31"/>
      <c r="B8" s="92" t="s">
        <v>127</v>
      </c>
      <c r="C8" s="93">
        <v>200000.0</v>
      </c>
      <c r="D8" s="31"/>
      <c r="E8" s="92" t="s">
        <v>128</v>
      </c>
      <c r="F8" s="96">
        <f>'GA 55A'!V28</f>
        <v>125811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19.5" customHeight="1">
      <c r="A9" s="31"/>
      <c r="B9" s="92" t="s">
        <v>129</v>
      </c>
      <c r="C9" s="93" t="s">
        <v>130</v>
      </c>
      <c r="D9" s="31"/>
      <c r="E9" s="92" t="s">
        <v>131</v>
      </c>
      <c r="F9" s="97">
        <f>'Tax Calculaton Old'!M31</f>
        <v>150000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9.5" customHeight="1">
      <c r="A10" s="31"/>
      <c r="B10" s="92" t="s">
        <v>132</v>
      </c>
      <c r="C10" s="93">
        <f>M6</f>
        <v>108162</v>
      </c>
      <c r="D10" s="31"/>
      <c r="E10" s="92" t="s">
        <v>133</v>
      </c>
      <c r="F10" s="98">
        <f>IF(Oth.Deductions!C4=0,0,ROUND(0.1*L4,0)+M4)</f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9.5" customHeight="1">
      <c r="A11" s="31"/>
      <c r="B11" s="92" t="str">
        <f>IF(C9="Yes","50% of Salary (Basic +DA)","40% of Salary (Basic +DA)")</f>
        <v>40% of Salary (Basic +DA)</v>
      </c>
      <c r="C11" s="93">
        <f>IF(C9="Yes",ROUND(SUM(C4:C5)*50%,0),ROUND(SUM(C4:C5)*40%,0))</f>
        <v>367350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9.5" customHeight="1">
      <c r="A12" s="31"/>
      <c r="B12" s="92" t="s">
        <v>134</v>
      </c>
      <c r="C12" s="93">
        <f>M7</f>
        <v>54972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customHeight="1">
      <c r="A13" s="31"/>
      <c r="B13" s="92" t="s">
        <v>135</v>
      </c>
      <c r="C13" s="93">
        <f>C6-C12</f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idden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79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21.0" hidden="1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hidden="1" customHeight="1">
      <c r="A23" s="31"/>
      <c r="B23" s="7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hidden="1" customHeight="1">
      <c r="A25" s="31"/>
      <c r="B25" s="7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hidden="1" customHeight="1">
      <c r="A29" s="31"/>
      <c r="B29" s="79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3">
    <mergeCell ref="B2:C2"/>
    <mergeCell ref="E2:F2"/>
    <mergeCell ref="E5:F5"/>
  </mergeCells>
  <dataValidations>
    <dataValidation type="list" allowBlank="1" showErrorMessage="1" sqref="C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5.88"/>
    <col customWidth="1" min="3" max="3" width="8.38"/>
    <col customWidth="1" min="4" max="4" width="7.0"/>
    <col customWidth="1" min="5" max="5" width="4.13"/>
    <col customWidth="1" min="6" max="6" width="6.13"/>
    <col customWidth="1" min="7" max="7" width="9.63"/>
    <col customWidth="1" min="8" max="8" width="5.38"/>
    <col customWidth="1" min="9" max="9" width="8.63"/>
    <col customWidth="1" min="10" max="10" width="8.0"/>
    <col customWidth="1" min="11" max="12" width="14.75"/>
    <col customWidth="1" min="13" max="13" width="13.75"/>
    <col customWidth="1" min="14" max="14" width="9.13"/>
    <col customWidth="1" min="15" max="15" width="11.88"/>
    <col customWidth="1" min="16" max="26" width="9.13"/>
  </cols>
  <sheetData>
    <row r="1" ht="18.75" customHeight="1">
      <c r="A1" s="99" t="str">
        <f>'GA 55A'!A1</f>
        <v>govt.GSSS Tihawali 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ht="16.5" customHeight="1">
      <c r="A2" s="101" t="s">
        <v>136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15.0" customHeight="1">
      <c r="A3" s="104">
        <v>1.0</v>
      </c>
      <c r="B3" s="105" t="s">
        <v>137</v>
      </c>
      <c r="C3" s="36"/>
      <c r="D3" s="106" t="str">
        <f>IF(Master!C5="","",Master!C5)</f>
        <v>DURGA SINGH GAUD</v>
      </c>
      <c r="E3" s="38"/>
      <c r="F3" s="38"/>
      <c r="G3" s="38"/>
      <c r="H3" s="36"/>
      <c r="I3" s="107" t="s">
        <v>138</v>
      </c>
      <c r="J3" s="108" t="str">
        <f>IF(Master!E5="","",Master!E5)</f>
        <v>lecturer </v>
      </c>
      <c r="K3" s="36"/>
      <c r="L3" s="107" t="s">
        <v>139</v>
      </c>
      <c r="M3" s="109" t="str">
        <f>IF(Master!C7="","",Master!C7)</f>
        <v>ADZPJ8525D</v>
      </c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ht="15.0" customHeight="1">
      <c r="A4" s="104">
        <v>2.0</v>
      </c>
      <c r="B4" s="105" t="s">
        <v>140</v>
      </c>
      <c r="C4" s="38"/>
      <c r="D4" s="38"/>
      <c r="E4" s="38"/>
      <c r="F4" s="38"/>
      <c r="G4" s="38"/>
      <c r="H4" s="38"/>
      <c r="I4" s="38"/>
      <c r="J4" s="38"/>
      <c r="K4" s="38"/>
      <c r="L4" s="36"/>
      <c r="M4" s="110">
        <f>'GA 55A'!J28</f>
        <v>1001643</v>
      </c>
      <c r="N4" s="100"/>
      <c r="O4" s="111"/>
      <c r="P4" s="111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ht="15.0" customHeight="1">
      <c r="A5" s="104">
        <v>3.0</v>
      </c>
      <c r="B5" s="112" t="s">
        <v>141</v>
      </c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0">
        <f>Oth.Deductions!C4</f>
        <v>0</v>
      </c>
      <c r="N5" s="100"/>
      <c r="O5" s="111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ht="15.0" customHeight="1">
      <c r="A6" s="104">
        <v>4.0</v>
      </c>
      <c r="B6" s="115" t="s">
        <v>142</v>
      </c>
      <c r="C6" s="38"/>
      <c r="D6" s="38"/>
      <c r="E6" s="38"/>
      <c r="F6" s="38"/>
      <c r="G6" s="38"/>
      <c r="H6" s="38"/>
      <c r="I6" s="38"/>
      <c r="J6" s="38"/>
      <c r="K6" s="38"/>
      <c r="L6" s="36"/>
      <c r="M6" s="110">
        <f>M4-M5</f>
        <v>1001643</v>
      </c>
      <c r="N6" s="100"/>
      <c r="O6" s="111"/>
      <c r="P6" s="111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ht="15.0" customHeight="1">
      <c r="A7" s="116">
        <v>5.0</v>
      </c>
      <c r="B7" s="117" t="s">
        <v>143</v>
      </c>
      <c r="C7" s="38"/>
      <c r="D7" s="38"/>
      <c r="E7" s="38"/>
      <c r="F7" s="38"/>
      <c r="G7" s="38"/>
      <c r="H7" s="38"/>
      <c r="I7" s="38"/>
      <c r="J7" s="38"/>
      <c r="K7" s="36"/>
      <c r="L7" s="118">
        <f>IF($M$6&gt;50000,50000,$M$6)</f>
        <v>50000</v>
      </c>
      <c r="M7" s="119"/>
      <c r="N7" s="100"/>
      <c r="O7" s="111"/>
      <c r="P7" s="111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15.0" customHeight="1">
      <c r="A8" s="120"/>
      <c r="B8" s="117" t="s">
        <v>144</v>
      </c>
      <c r="C8" s="38"/>
      <c r="D8" s="38"/>
      <c r="E8" s="38"/>
      <c r="F8" s="38"/>
      <c r="G8" s="38"/>
      <c r="H8" s="38"/>
      <c r="I8" s="38"/>
      <c r="J8" s="38"/>
      <c r="K8" s="36"/>
      <c r="L8" s="118">
        <f>Oth.Deductions!C5</f>
        <v>0</v>
      </c>
      <c r="M8" s="121"/>
      <c r="N8" s="100"/>
      <c r="O8" s="100"/>
      <c r="P8" s="100"/>
      <c r="Q8" s="100"/>
      <c r="R8" s="122"/>
      <c r="S8" s="122"/>
      <c r="T8" s="100"/>
      <c r="U8" s="100"/>
      <c r="V8" s="100"/>
      <c r="W8" s="100"/>
      <c r="X8" s="100"/>
      <c r="Y8" s="100"/>
      <c r="Z8" s="100"/>
    </row>
    <row r="9" ht="15.0" customHeight="1">
      <c r="A9" s="120"/>
      <c r="B9" s="117" t="s">
        <v>145</v>
      </c>
      <c r="C9" s="38"/>
      <c r="D9" s="38"/>
      <c r="E9" s="38"/>
      <c r="F9" s="38"/>
      <c r="G9" s="38"/>
      <c r="H9" s="38"/>
      <c r="I9" s="38"/>
      <c r="J9" s="38"/>
      <c r="K9" s="36"/>
      <c r="L9" s="118">
        <f>Oth.Deductions!C6</f>
        <v>0</v>
      </c>
      <c r="M9" s="123"/>
      <c r="N9" s="100"/>
      <c r="O9" s="100"/>
      <c r="P9" s="100"/>
      <c r="Q9" s="100"/>
      <c r="R9" s="122"/>
      <c r="S9" s="122"/>
      <c r="T9" s="100"/>
      <c r="U9" s="100"/>
      <c r="V9" s="100"/>
      <c r="W9" s="100"/>
      <c r="X9" s="100"/>
      <c r="Y9" s="100"/>
      <c r="Z9" s="100"/>
    </row>
    <row r="10" ht="15.0" customHeight="1">
      <c r="A10" s="124"/>
      <c r="B10" s="115" t="s">
        <v>146</v>
      </c>
      <c r="C10" s="38"/>
      <c r="D10" s="38"/>
      <c r="E10" s="38"/>
      <c r="F10" s="38"/>
      <c r="G10" s="38"/>
      <c r="H10" s="38"/>
      <c r="I10" s="38"/>
      <c r="J10" s="38"/>
      <c r="K10" s="38"/>
      <c r="L10" s="36"/>
      <c r="M10" s="110">
        <f>SUM(L7:L9)</f>
        <v>50000</v>
      </c>
      <c r="N10" s="100"/>
      <c r="O10" s="100"/>
      <c r="P10" s="100"/>
      <c r="Q10" s="100"/>
      <c r="R10" s="122"/>
      <c r="S10" s="122"/>
      <c r="T10" s="100"/>
      <c r="U10" s="100"/>
      <c r="V10" s="100"/>
      <c r="W10" s="100"/>
      <c r="X10" s="100"/>
      <c r="Y10" s="100"/>
      <c r="Z10" s="100"/>
    </row>
    <row r="11" ht="15.0" customHeight="1">
      <c r="A11" s="104">
        <v>6.0</v>
      </c>
      <c r="B11" s="115" t="s">
        <v>147</v>
      </c>
      <c r="C11" s="38"/>
      <c r="D11" s="38"/>
      <c r="E11" s="38"/>
      <c r="F11" s="38"/>
      <c r="G11" s="38"/>
      <c r="H11" s="38"/>
      <c r="I11" s="38"/>
      <c r="J11" s="38"/>
      <c r="K11" s="38"/>
      <c r="L11" s="36"/>
      <c r="M11" s="110">
        <f>M6-M10</f>
        <v>951643</v>
      </c>
      <c r="N11" s="100"/>
      <c r="O11" s="100"/>
      <c r="P11" s="100"/>
      <c r="Q11" s="100"/>
      <c r="R11" s="122"/>
      <c r="S11" s="122"/>
      <c r="T11" s="100"/>
      <c r="U11" s="100"/>
      <c r="V11" s="100"/>
      <c r="W11" s="100"/>
      <c r="X11" s="100"/>
      <c r="Y11" s="100"/>
      <c r="Z11" s="100"/>
    </row>
    <row r="12" ht="15.0" customHeight="1">
      <c r="A12" s="116">
        <v>7.0</v>
      </c>
      <c r="B12" s="105" t="s">
        <v>148</v>
      </c>
      <c r="C12" s="38"/>
      <c r="D12" s="38"/>
      <c r="E12" s="38"/>
      <c r="F12" s="38"/>
      <c r="G12" s="36"/>
      <c r="H12" s="125" t="s">
        <v>149</v>
      </c>
      <c r="I12" s="38"/>
      <c r="J12" s="36"/>
      <c r="K12" s="126">
        <f>Oth.Deductions!C7</f>
        <v>0</v>
      </c>
      <c r="L12" s="36"/>
      <c r="M12" s="11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ht="15.0" customHeight="1">
      <c r="A13" s="120"/>
      <c r="B13" s="127" t="s">
        <v>150</v>
      </c>
      <c r="C13" s="114"/>
      <c r="D13" s="125" t="s">
        <v>151</v>
      </c>
      <c r="E13" s="36"/>
      <c r="F13" s="125" t="s">
        <v>152</v>
      </c>
      <c r="G13" s="36"/>
      <c r="H13" s="125" t="s">
        <v>153</v>
      </c>
      <c r="I13" s="36"/>
      <c r="J13" s="125" t="s">
        <v>154</v>
      </c>
      <c r="K13" s="38"/>
      <c r="L13" s="36"/>
      <c r="M13" s="121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ht="15.0" customHeight="1">
      <c r="A14" s="120"/>
      <c r="B14" s="128"/>
      <c r="C14" s="129"/>
      <c r="D14" s="130">
        <f>ROUND($K$12*0.3,0)</f>
        <v>0</v>
      </c>
      <c r="E14" s="36"/>
      <c r="F14" s="130">
        <f>Oth.Deductions!C10</f>
        <v>0</v>
      </c>
      <c r="G14" s="36"/>
      <c r="H14" s="130">
        <v>0.0</v>
      </c>
      <c r="I14" s="36"/>
      <c r="J14" s="130">
        <f>SUM(D14:I14)</f>
        <v>0</v>
      </c>
      <c r="K14" s="38"/>
      <c r="L14" s="36"/>
      <c r="M14" s="12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ht="15.0" customHeight="1">
      <c r="A15" s="124"/>
      <c r="B15" s="115" t="s">
        <v>155</v>
      </c>
      <c r="C15" s="38"/>
      <c r="D15" s="38"/>
      <c r="E15" s="38"/>
      <c r="F15" s="38"/>
      <c r="G15" s="38"/>
      <c r="H15" s="38"/>
      <c r="I15" s="38"/>
      <c r="J15" s="38"/>
      <c r="K15" s="38"/>
      <c r="L15" s="36"/>
      <c r="M15" s="110">
        <f>$K$12-$J$14</f>
        <v>0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15.0" customHeight="1">
      <c r="A16" s="104">
        <v>8.0</v>
      </c>
      <c r="B16" s="131" t="s">
        <v>156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4"/>
      <c r="M16" s="110">
        <f>$M$11+$M$15</f>
        <v>951643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ht="15.0" customHeight="1">
      <c r="A17" s="104">
        <v>9.0</v>
      </c>
      <c r="B17" s="115" t="s">
        <v>157</v>
      </c>
      <c r="C17" s="38"/>
      <c r="D17" s="38"/>
      <c r="E17" s="38"/>
      <c r="F17" s="38"/>
      <c r="G17" s="38"/>
      <c r="H17" s="38"/>
      <c r="I17" s="38"/>
      <c r="J17" s="38"/>
      <c r="K17" s="38"/>
      <c r="L17" s="36"/>
      <c r="M17" s="110">
        <f>SUM(Oth.Deductions!F4:F6)</f>
        <v>0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ht="15.0" customHeight="1">
      <c r="A18" s="104">
        <v>10.0</v>
      </c>
      <c r="B18" s="132" t="s">
        <v>158</v>
      </c>
      <c r="C18" s="38"/>
      <c r="D18" s="38"/>
      <c r="E18" s="38"/>
      <c r="F18" s="38"/>
      <c r="G18" s="38"/>
      <c r="H18" s="38"/>
      <c r="I18" s="38"/>
      <c r="J18" s="38"/>
      <c r="K18" s="38"/>
      <c r="L18" s="36"/>
      <c r="M18" s="110">
        <f>SUM(M16:M17)</f>
        <v>951643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ht="15.0" customHeight="1">
      <c r="A19" s="104">
        <v>11.0</v>
      </c>
      <c r="B19" s="117" t="s">
        <v>159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ht="15.0" customHeight="1">
      <c r="A20" s="104"/>
      <c r="B20" s="117" t="s">
        <v>160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33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ht="15.0" customHeight="1">
      <c r="A21" s="104"/>
      <c r="B21" s="107">
        <v>1.0</v>
      </c>
      <c r="C21" s="117" t="s">
        <v>161</v>
      </c>
      <c r="D21" s="38"/>
      <c r="E21" s="36"/>
      <c r="F21" s="134">
        <f>'GA 55A'!$K$28</f>
        <v>84000</v>
      </c>
      <c r="G21" s="36"/>
      <c r="H21" s="107">
        <v>11.0</v>
      </c>
      <c r="I21" s="117" t="s">
        <v>162</v>
      </c>
      <c r="J21" s="38"/>
      <c r="K21" s="36"/>
      <c r="L21" s="135">
        <v>0.0</v>
      </c>
      <c r="M21" s="11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ht="15.0" customHeight="1">
      <c r="A22" s="104"/>
      <c r="B22" s="107">
        <v>2.0</v>
      </c>
      <c r="C22" s="117" t="s">
        <v>59</v>
      </c>
      <c r="D22" s="38"/>
      <c r="E22" s="36"/>
      <c r="F22" s="134">
        <f>'GA 55A'!R28+Oth.Deductions!C11</f>
        <v>31272</v>
      </c>
      <c r="G22" s="36"/>
      <c r="H22" s="107">
        <v>12.0</v>
      </c>
      <c r="I22" s="117" t="s">
        <v>163</v>
      </c>
      <c r="J22" s="38"/>
      <c r="K22" s="36"/>
      <c r="L22" s="135" t="str">
        <f>Oth.Deductions!F8</f>
        <v/>
      </c>
      <c r="M22" s="121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ht="15.0" customHeight="1">
      <c r="A23" s="104"/>
      <c r="B23" s="107">
        <v>3.0</v>
      </c>
      <c r="C23" s="117" t="str">
        <f>'GA 55A'!N7</f>
        <v>GPF-2004</v>
      </c>
      <c r="D23" s="38"/>
      <c r="E23" s="36"/>
      <c r="F23" s="134">
        <f>'GA 55A'!N28</f>
        <v>180392</v>
      </c>
      <c r="G23" s="36"/>
      <c r="H23" s="107">
        <v>13.0</v>
      </c>
      <c r="I23" s="117" t="s">
        <v>164</v>
      </c>
      <c r="J23" s="38"/>
      <c r="K23" s="36"/>
      <c r="L23" s="135">
        <f>Oth.Deductions!C16</f>
        <v>0</v>
      </c>
      <c r="M23" s="12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ht="15.0" customHeight="1">
      <c r="A24" s="104"/>
      <c r="B24" s="107">
        <v>4.0</v>
      </c>
      <c r="C24" s="117" t="s">
        <v>165</v>
      </c>
      <c r="D24" s="38"/>
      <c r="E24" s="36"/>
      <c r="F24" s="134">
        <f>Oth.Deductions!C15</f>
        <v>0</v>
      </c>
      <c r="G24" s="36"/>
      <c r="H24" s="107">
        <v>14.0</v>
      </c>
      <c r="I24" s="117" t="s">
        <v>166</v>
      </c>
      <c r="J24" s="38"/>
      <c r="K24" s="36"/>
      <c r="L24" s="135">
        <f>Oth.Deductions!C13</f>
        <v>0</v>
      </c>
      <c r="M24" s="121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ht="15.0" customHeight="1">
      <c r="A25" s="104"/>
      <c r="B25" s="107">
        <v>5.0</v>
      </c>
      <c r="C25" s="117" t="s">
        <v>167</v>
      </c>
      <c r="D25" s="38"/>
      <c r="E25" s="36"/>
      <c r="F25" s="134">
        <f>Oth.Deductions!C17</f>
        <v>0</v>
      </c>
      <c r="G25" s="36"/>
      <c r="H25" s="107">
        <v>15.0</v>
      </c>
      <c r="I25" s="117" t="s">
        <v>114</v>
      </c>
      <c r="J25" s="38"/>
      <c r="K25" s="36"/>
      <c r="L25" s="135">
        <f>Oth.Deductions!C20</f>
        <v>0</v>
      </c>
      <c r="M25" s="121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ht="15.0" customHeight="1">
      <c r="A26" s="104"/>
      <c r="B26" s="107">
        <v>6.0</v>
      </c>
      <c r="C26" s="117" t="s">
        <v>168</v>
      </c>
      <c r="D26" s="38"/>
      <c r="E26" s="36"/>
      <c r="F26" s="134">
        <f>Oth.Deductions!C18</f>
        <v>0</v>
      </c>
      <c r="G26" s="36"/>
      <c r="H26" s="107">
        <v>16.0</v>
      </c>
      <c r="I26" s="117" t="s">
        <v>169</v>
      </c>
      <c r="J26" s="38"/>
      <c r="K26" s="36"/>
      <c r="L26" s="135">
        <f>Oth.Deductions!C21</f>
        <v>0</v>
      </c>
      <c r="M26" s="121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ht="15.0" customHeight="1">
      <c r="A27" s="104"/>
      <c r="B27" s="107">
        <v>7.0</v>
      </c>
      <c r="C27" s="117" t="s">
        <v>58</v>
      </c>
      <c r="D27" s="38"/>
      <c r="E27" s="36"/>
      <c r="F27" s="134">
        <f>'GA 55A'!Q28</f>
        <v>2100</v>
      </c>
      <c r="G27" s="36"/>
      <c r="H27" s="107">
        <v>17.0</v>
      </c>
      <c r="I27" s="117" t="s">
        <v>170</v>
      </c>
      <c r="J27" s="38"/>
      <c r="K27" s="36"/>
      <c r="L27" s="135">
        <f>Oth.Deductions!C12</f>
        <v>0</v>
      </c>
      <c r="M27" s="121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ht="15.0" customHeight="1">
      <c r="A28" s="104"/>
      <c r="B28" s="107">
        <v>8.0</v>
      </c>
      <c r="C28" s="117" t="s">
        <v>171</v>
      </c>
      <c r="D28" s="38"/>
      <c r="E28" s="36"/>
      <c r="F28" s="134">
        <f>Oth.Deductions!C14</f>
        <v>0</v>
      </c>
      <c r="G28" s="36"/>
      <c r="H28" s="107">
        <v>18.0</v>
      </c>
      <c r="I28" s="117" t="s">
        <v>172</v>
      </c>
      <c r="J28" s="38"/>
      <c r="K28" s="36"/>
      <c r="L28" s="135" t="str">
        <f>Oth.Deductions!F7</f>
        <v/>
      </c>
      <c r="M28" s="121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ht="15.0" customHeight="1">
      <c r="A29" s="104"/>
      <c r="B29" s="107">
        <v>9.0</v>
      </c>
      <c r="C29" s="117" t="s">
        <v>173</v>
      </c>
      <c r="D29" s="38"/>
      <c r="E29" s="36"/>
      <c r="F29" s="134">
        <f>Oth.Deductions!C9</f>
        <v>0</v>
      </c>
      <c r="G29" s="36"/>
      <c r="H29" s="136">
        <v>19.0</v>
      </c>
      <c r="I29" s="127" t="s">
        <v>174</v>
      </c>
      <c r="J29" s="113"/>
      <c r="K29" s="114"/>
      <c r="L29" s="137">
        <f>SUM(F21:G30,L21:L28)</f>
        <v>297764</v>
      </c>
      <c r="M29" s="121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ht="15.0" customHeight="1">
      <c r="A30" s="104"/>
      <c r="B30" s="107">
        <v>10.0</v>
      </c>
      <c r="C30" s="105" t="s">
        <v>175</v>
      </c>
      <c r="D30" s="38"/>
      <c r="E30" s="36"/>
      <c r="F30" s="134" t="str">
        <f>Oth.Deductions!C19</f>
        <v/>
      </c>
      <c r="G30" s="36"/>
      <c r="H30" s="138"/>
      <c r="I30" s="128"/>
      <c r="J30" s="102"/>
      <c r="K30" s="129"/>
      <c r="L30" s="138"/>
      <c r="M30" s="123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ht="15.0" customHeight="1">
      <c r="A31" s="104"/>
      <c r="B31" s="115" t="s">
        <v>176</v>
      </c>
      <c r="C31" s="38"/>
      <c r="D31" s="38"/>
      <c r="E31" s="38"/>
      <c r="F31" s="38"/>
      <c r="G31" s="38"/>
      <c r="H31" s="38"/>
      <c r="I31" s="38"/>
      <c r="J31" s="38"/>
      <c r="K31" s="38"/>
      <c r="L31" s="36"/>
      <c r="M31" s="139">
        <f>IF($L$29&lt;150001,ROUND($L$29,0),150000)</f>
        <v>150000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ht="15.0" customHeight="1">
      <c r="A32" s="104"/>
      <c r="B32" s="140" t="s">
        <v>177</v>
      </c>
      <c r="C32" s="117" t="s">
        <v>178</v>
      </c>
      <c r="D32" s="38"/>
      <c r="E32" s="38"/>
      <c r="F32" s="38"/>
      <c r="G32" s="38"/>
      <c r="H32" s="38"/>
      <c r="I32" s="38"/>
      <c r="J32" s="38"/>
      <c r="K32" s="38"/>
      <c r="L32" s="36"/>
      <c r="M32" s="141">
        <v>0.0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ht="15.0" customHeight="1">
      <c r="A33" s="104"/>
      <c r="B33" s="140" t="s">
        <v>179</v>
      </c>
      <c r="C33" s="117" t="s">
        <v>180</v>
      </c>
      <c r="D33" s="38"/>
      <c r="E33" s="38"/>
      <c r="F33" s="38"/>
      <c r="G33" s="38"/>
      <c r="H33" s="38"/>
      <c r="I33" s="38"/>
      <c r="J33" s="38"/>
      <c r="K33" s="38"/>
      <c r="L33" s="36"/>
      <c r="M33" s="141" t="str">
        <f>IF(Oth.Deductions!F10&gt;=50000,50000,Oth.Deductions!F10)</f>
        <v/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ht="15.0" customHeight="1">
      <c r="A34" s="104"/>
      <c r="B34" s="115" t="s">
        <v>181</v>
      </c>
      <c r="C34" s="38"/>
      <c r="D34" s="38"/>
      <c r="E34" s="38"/>
      <c r="F34" s="38"/>
      <c r="G34" s="38"/>
      <c r="H34" s="38"/>
      <c r="I34" s="38"/>
      <c r="J34" s="38"/>
      <c r="K34" s="38"/>
      <c r="L34" s="36"/>
      <c r="M34" s="110">
        <f>SUM(M31:M33)</f>
        <v>150000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ht="15.0" customHeight="1">
      <c r="A35" s="104">
        <v>12.0</v>
      </c>
      <c r="B35" s="105" t="s">
        <v>182</v>
      </c>
      <c r="C35" s="38"/>
      <c r="D35" s="38"/>
      <c r="E35" s="38"/>
      <c r="F35" s="38"/>
      <c r="G35" s="38"/>
      <c r="H35" s="38"/>
      <c r="I35" s="38"/>
      <c r="J35" s="38"/>
      <c r="K35" s="38"/>
      <c r="L35" s="36"/>
      <c r="M35" s="141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ht="15.0" customHeight="1">
      <c r="A36" s="104"/>
      <c r="B36" s="107">
        <v>1.0</v>
      </c>
      <c r="C36" s="142" t="s">
        <v>183</v>
      </c>
      <c r="D36" s="38"/>
      <c r="E36" s="38"/>
      <c r="F36" s="38"/>
      <c r="G36" s="38"/>
      <c r="H36" s="38"/>
      <c r="I36" s="38"/>
      <c r="J36" s="38"/>
      <c r="K36" s="38"/>
      <c r="L36" s="36"/>
      <c r="M36" s="141" t="str">
        <f>Oth.Deductions!F11</f>
        <v/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ht="15.0" customHeight="1">
      <c r="A37" s="104"/>
      <c r="B37" s="107">
        <v>2.0</v>
      </c>
      <c r="C37" s="142" t="s">
        <v>99</v>
      </c>
      <c r="D37" s="38"/>
      <c r="E37" s="38"/>
      <c r="F37" s="38"/>
      <c r="G37" s="38"/>
      <c r="H37" s="38"/>
      <c r="I37" s="38"/>
      <c r="J37" s="38"/>
      <c r="K37" s="38"/>
      <c r="L37" s="36"/>
      <c r="M37" s="141" t="str">
        <f>Oth.Deductions!F12</f>
        <v/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ht="15.0" customHeight="1">
      <c r="A38" s="104"/>
      <c r="B38" s="107">
        <v>3.0</v>
      </c>
      <c r="C38" s="142" t="s">
        <v>101</v>
      </c>
      <c r="D38" s="38"/>
      <c r="E38" s="38"/>
      <c r="F38" s="38"/>
      <c r="G38" s="38"/>
      <c r="H38" s="38"/>
      <c r="I38" s="38"/>
      <c r="J38" s="38"/>
      <c r="K38" s="38"/>
      <c r="L38" s="36"/>
      <c r="M38" s="141" t="str">
        <f>Oth.Deductions!F13</f>
        <v/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ht="15.0" customHeight="1">
      <c r="A39" s="104"/>
      <c r="B39" s="107">
        <v>4.0</v>
      </c>
      <c r="C39" s="142" t="s">
        <v>103</v>
      </c>
      <c r="D39" s="38"/>
      <c r="E39" s="38"/>
      <c r="F39" s="38"/>
      <c r="G39" s="38"/>
      <c r="H39" s="38"/>
      <c r="I39" s="38"/>
      <c r="J39" s="38"/>
      <c r="K39" s="38"/>
      <c r="L39" s="36"/>
      <c r="M39" s="141" t="str">
        <f>Oth.Deductions!F14</f>
        <v/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ht="15.0" customHeight="1">
      <c r="A40" s="104"/>
      <c r="B40" s="107">
        <v>5.0</v>
      </c>
      <c r="C40" s="142" t="s">
        <v>105</v>
      </c>
      <c r="D40" s="38"/>
      <c r="E40" s="38"/>
      <c r="F40" s="38"/>
      <c r="G40" s="38"/>
      <c r="H40" s="38"/>
      <c r="I40" s="38"/>
      <c r="J40" s="38"/>
      <c r="K40" s="38"/>
      <c r="L40" s="36"/>
      <c r="M40" s="141" t="str">
        <f>Oth.Deductions!F15</f>
        <v/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ht="15.0" customHeight="1">
      <c r="A41" s="104"/>
      <c r="B41" s="107">
        <v>6.0</v>
      </c>
      <c r="C41" s="142" t="s">
        <v>184</v>
      </c>
      <c r="D41" s="38"/>
      <c r="E41" s="38"/>
      <c r="F41" s="38"/>
      <c r="G41" s="38"/>
      <c r="H41" s="38"/>
      <c r="I41" s="38"/>
      <c r="J41" s="38"/>
      <c r="K41" s="38"/>
      <c r="L41" s="36"/>
      <c r="M41" s="141" t="str">
        <f>Oth.Deductions!F16</f>
        <v/>
      </c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ht="15.0" customHeight="1">
      <c r="A42" s="104"/>
      <c r="B42" s="107">
        <v>7.0</v>
      </c>
      <c r="C42" s="142" t="s">
        <v>109</v>
      </c>
      <c r="D42" s="38"/>
      <c r="E42" s="38"/>
      <c r="F42" s="38"/>
      <c r="G42" s="38"/>
      <c r="H42" s="38"/>
      <c r="I42" s="38"/>
      <c r="J42" s="38"/>
      <c r="K42" s="38"/>
      <c r="L42" s="36"/>
      <c r="M42" s="141" t="str">
        <f>Oth.Deductions!F17</f>
        <v/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ht="15.0" customHeight="1">
      <c r="A43" s="104"/>
      <c r="B43" s="107">
        <v>8.0</v>
      </c>
      <c r="C43" s="142" t="s">
        <v>111</v>
      </c>
      <c r="D43" s="38"/>
      <c r="E43" s="38"/>
      <c r="F43" s="38"/>
      <c r="G43" s="38"/>
      <c r="H43" s="38"/>
      <c r="I43" s="38"/>
      <c r="J43" s="38"/>
      <c r="K43" s="38"/>
      <c r="L43" s="36"/>
      <c r="M43" s="141" t="str">
        <f>Oth.Deductions!F18</f>
        <v/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ht="15.0" customHeight="1">
      <c r="A44" s="104"/>
      <c r="B44" s="107">
        <v>9.0</v>
      </c>
      <c r="C44" s="142" t="s">
        <v>113</v>
      </c>
      <c r="D44" s="38"/>
      <c r="E44" s="38"/>
      <c r="F44" s="38"/>
      <c r="G44" s="38"/>
      <c r="H44" s="38"/>
      <c r="I44" s="38"/>
      <c r="J44" s="38"/>
      <c r="K44" s="38"/>
      <c r="L44" s="36"/>
      <c r="M44" s="141" t="str">
        <f>Oth.Deductions!F19</f>
        <v/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ht="15.0" customHeight="1">
      <c r="A45" s="104"/>
      <c r="B45" s="131" t="s">
        <v>185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10">
        <f>SUM(M36:M44)</f>
        <v>0</v>
      </c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ht="15.0" customHeight="1">
      <c r="A46" s="104">
        <v>13.0</v>
      </c>
      <c r="B46" s="117" t="s">
        <v>186</v>
      </c>
      <c r="C46" s="38"/>
      <c r="D46" s="38"/>
      <c r="E46" s="38"/>
      <c r="F46" s="38"/>
      <c r="G46" s="38"/>
      <c r="H46" s="38"/>
      <c r="I46" s="38"/>
      <c r="J46" s="38"/>
      <c r="K46" s="38"/>
      <c r="L46" s="36"/>
      <c r="M46" s="110">
        <f>SUM(M34,M45)</f>
        <v>150000</v>
      </c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ht="15.0" customHeight="1">
      <c r="A47" s="104">
        <v>14.0</v>
      </c>
      <c r="B47" s="143" t="s">
        <v>187</v>
      </c>
      <c r="C47" s="38"/>
      <c r="D47" s="38"/>
      <c r="E47" s="38"/>
      <c r="F47" s="38"/>
      <c r="G47" s="38"/>
      <c r="H47" s="38"/>
      <c r="I47" s="38"/>
      <c r="J47" s="38"/>
      <c r="K47" s="38"/>
      <c r="L47" s="36"/>
      <c r="M47" s="110">
        <f>$M$18-$M$46</f>
        <v>801643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ht="15.0" customHeight="1">
      <c r="A48" s="104">
        <v>15.0</v>
      </c>
      <c r="B48" s="117" t="s">
        <v>188</v>
      </c>
      <c r="C48" s="38"/>
      <c r="D48" s="38"/>
      <c r="E48" s="38"/>
      <c r="F48" s="38"/>
      <c r="G48" s="38"/>
      <c r="H48" s="38"/>
      <c r="I48" s="38"/>
      <c r="J48" s="38"/>
      <c r="K48" s="38"/>
      <c r="L48" s="36"/>
      <c r="M48" s="110">
        <f>ROUND($M$47,-1)</f>
        <v>801640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ht="15.0" customHeight="1">
      <c r="A49" s="104">
        <v>16.0</v>
      </c>
      <c r="B49" s="117" t="s">
        <v>189</v>
      </c>
      <c r="C49" s="38"/>
      <c r="D49" s="38"/>
      <c r="E49" s="38"/>
      <c r="F49" s="38"/>
      <c r="G49" s="38"/>
      <c r="H49" s="38"/>
      <c r="I49" s="38"/>
      <c r="J49" s="38"/>
      <c r="K49" s="38"/>
      <c r="L49" s="36"/>
      <c r="M49" s="141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ht="15.0" customHeight="1">
      <c r="A50" s="104"/>
      <c r="B50" s="125" t="s">
        <v>190</v>
      </c>
      <c r="C50" s="38"/>
      <c r="D50" s="38"/>
      <c r="E50" s="36"/>
      <c r="F50" s="125" t="s">
        <v>191</v>
      </c>
      <c r="G50" s="38"/>
      <c r="H50" s="38"/>
      <c r="I50" s="36"/>
      <c r="J50" s="125" t="s">
        <v>192</v>
      </c>
      <c r="K50" s="38"/>
      <c r="L50" s="36"/>
      <c r="M50" s="141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ht="15.0" customHeight="1">
      <c r="A51" s="104"/>
      <c r="B51" s="117" t="s">
        <v>193</v>
      </c>
      <c r="C51" s="38"/>
      <c r="D51" s="36"/>
      <c r="E51" s="107" t="s">
        <v>194</v>
      </c>
      <c r="F51" s="117" t="s">
        <v>195</v>
      </c>
      <c r="G51" s="38"/>
      <c r="H51" s="36"/>
      <c r="I51" s="107" t="s">
        <v>194</v>
      </c>
      <c r="J51" s="117" t="s">
        <v>195</v>
      </c>
      <c r="K51" s="36"/>
      <c r="L51" s="107" t="s">
        <v>194</v>
      </c>
      <c r="M51" s="141">
        <v>0.0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ht="15.0" customHeight="1">
      <c r="A52" s="104"/>
      <c r="B52" s="117" t="s">
        <v>196</v>
      </c>
      <c r="C52" s="38"/>
      <c r="D52" s="36"/>
      <c r="E52" s="144">
        <v>0.05</v>
      </c>
      <c r="F52" s="117" t="s">
        <v>197</v>
      </c>
      <c r="G52" s="38"/>
      <c r="H52" s="36"/>
      <c r="I52" s="144">
        <v>0.05</v>
      </c>
      <c r="J52" s="117" t="s">
        <v>197</v>
      </c>
      <c r="K52" s="36"/>
      <c r="L52" s="107" t="s">
        <v>194</v>
      </c>
      <c r="M52" s="110">
        <f>ROUND(IF(M48&lt;250001,0,IF(M48&gt;500000,12500,((M48-250000)*0.05))),0)</f>
        <v>12500</v>
      </c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ht="15.0" customHeight="1">
      <c r="A53" s="104"/>
      <c r="B53" s="117" t="s">
        <v>198</v>
      </c>
      <c r="C53" s="38"/>
      <c r="D53" s="36"/>
      <c r="E53" s="144">
        <v>0.2</v>
      </c>
      <c r="F53" s="117" t="s">
        <v>198</v>
      </c>
      <c r="G53" s="38"/>
      <c r="H53" s="36"/>
      <c r="I53" s="144">
        <v>0.2</v>
      </c>
      <c r="J53" s="117" t="s">
        <v>198</v>
      </c>
      <c r="K53" s="36"/>
      <c r="L53" s="144">
        <v>0.2</v>
      </c>
      <c r="M53" s="110">
        <f>ROUND(IF(M48&lt;500001,0,IF(M48&gt;1000000,100000,((M48-500000)*0.2))),0)</f>
        <v>60328</v>
      </c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ht="15.0" customHeight="1">
      <c r="A54" s="104"/>
      <c r="B54" s="117" t="s">
        <v>199</v>
      </c>
      <c r="C54" s="38"/>
      <c r="D54" s="36"/>
      <c r="E54" s="144">
        <v>0.3</v>
      </c>
      <c r="F54" s="117" t="s">
        <v>199</v>
      </c>
      <c r="G54" s="38"/>
      <c r="H54" s="36"/>
      <c r="I54" s="144">
        <v>0.3</v>
      </c>
      <c r="J54" s="117" t="s">
        <v>199</v>
      </c>
      <c r="K54" s="36"/>
      <c r="L54" s="144">
        <v>0.3</v>
      </c>
      <c r="M54" s="110">
        <f>ROUND(IF(M48&lt;1000001,0,((M48-1000000)*0.3)),0)</f>
        <v>0</v>
      </c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ht="15.0" customHeight="1">
      <c r="A55" s="104"/>
      <c r="B55" s="107">
        <v>1.0</v>
      </c>
      <c r="C55" s="117" t="s">
        <v>200</v>
      </c>
      <c r="D55" s="38"/>
      <c r="E55" s="38"/>
      <c r="F55" s="38"/>
      <c r="G55" s="38"/>
      <c r="H55" s="38"/>
      <c r="I55" s="38"/>
      <c r="J55" s="38"/>
      <c r="K55" s="38"/>
      <c r="L55" s="36"/>
      <c r="M55" s="110">
        <f>SUM(M51:M54)</f>
        <v>72828</v>
      </c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ht="15.0" customHeight="1">
      <c r="A56" s="104"/>
      <c r="B56" s="107">
        <v>2.0</v>
      </c>
      <c r="C56" s="117" t="s">
        <v>201</v>
      </c>
      <c r="D56" s="38"/>
      <c r="E56" s="38"/>
      <c r="F56" s="38"/>
      <c r="G56" s="38"/>
      <c r="H56" s="38"/>
      <c r="I56" s="38"/>
      <c r="J56" s="38"/>
      <c r="K56" s="38"/>
      <c r="L56" s="36"/>
      <c r="M56" s="110">
        <f>IF(M48&gt;500000,0,IF(M55&lt;12501,M55,12500))</f>
        <v>0</v>
      </c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ht="15.0" customHeight="1">
      <c r="A57" s="104"/>
      <c r="B57" s="107">
        <v>3.0</v>
      </c>
      <c r="C57" s="117" t="s">
        <v>202</v>
      </c>
      <c r="D57" s="38"/>
      <c r="E57" s="38"/>
      <c r="F57" s="38"/>
      <c r="G57" s="38"/>
      <c r="H57" s="38"/>
      <c r="I57" s="38"/>
      <c r="J57" s="38"/>
      <c r="K57" s="38"/>
      <c r="L57" s="36"/>
      <c r="M57" s="110">
        <f>M55-M56</f>
        <v>72828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ht="15.0" customHeight="1">
      <c r="A58" s="104"/>
      <c r="B58" s="107">
        <v>4.0</v>
      </c>
      <c r="C58" s="117" t="s">
        <v>203</v>
      </c>
      <c r="D58" s="38"/>
      <c r="E58" s="38"/>
      <c r="F58" s="38"/>
      <c r="G58" s="38"/>
      <c r="H58" s="38"/>
      <c r="I58" s="38"/>
      <c r="J58" s="38"/>
      <c r="K58" s="38"/>
      <c r="L58" s="36"/>
      <c r="M58" s="110">
        <f>ROUND(M57*0.04,0)</f>
        <v>2913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ht="15.0" customHeight="1">
      <c r="A59" s="104"/>
      <c r="B59" s="115" t="s">
        <v>204</v>
      </c>
      <c r="C59" s="38"/>
      <c r="D59" s="38"/>
      <c r="E59" s="38"/>
      <c r="F59" s="38"/>
      <c r="G59" s="38"/>
      <c r="H59" s="38"/>
      <c r="I59" s="38"/>
      <c r="J59" s="38"/>
      <c r="K59" s="38"/>
      <c r="L59" s="36"/>
      <c r="M59" s="110">
        <f>SUM(M57:M58)</f>
        <v>75741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ht="15.0" customHeight="1">
      <c r="A60" s="104">
        <v>17.0</v>
      </c>
      <c r="B60" s="117" t="s">
        <v>205</v>
      </c>
      <c r="C60" s="38"/>
      <c r="D60" s="38"/>
      <c r="E60" s="38"/>
      <c r="F60" s="38"/>
      <c r="G60" s="38"/>
      <c r="H60" s="38"/>
      <c r="I60" s="38"/>
      <c r="J60" s="38"/>
      <c r="K60" s="38"/>
      <c r="L60" s="36"/>
      <c r="M60" s="141">
        <v>0.0</v>
      </c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ht="15.0" customHeight="1">
      <c r="A61" s="104">
        <v>18.0</v>
      </c>
      <c r="B61" s="117" t="s">
        <v>206</v>
      </c>
      <c r="C61" s="38"/>
      <c r="D61" s="38"/>
      <c r="E61" s="38"/>
      <c r="F61" s="38"/>
      <c r="G61" s="38"/>
      <c r="H61" s="38"/>
      <c r="I61" s="38"/>
      <c r="J61" s="38"/>
      <c r="K61" s="38"/>
      <c r="L61" s="36"/>
      <c r="M61" s="110">
        <f>M59-M60</f>
        <v>75741</v>
      </c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ht="37.5" customHeight="1">
      <c r="A62" s="145">
        <v>19.0</v>
      </c>
      <c r="B62" s="146" t="s">
        <v>207</v>
      </c>
      <c r="C62" s="114"/>
      <c r="D62" s="147" t="s">
        <v>208</v>
      </c>
      <c r="E62" s="36"/>
      <c r="F62" s="147" t="s">
        <v>209</v>
      </c>
      <c r="G62" s="36"/>
      <c r="H62" s="147" t="s">
        <v>210</v>
      </c>
      <c r="I62" s="36"/>
      <c r="J62" s="147" t="s">
        <v>211</v>
      </c>
      <c r="K62" s="36"/>
      <c r="L62" s="148" t="s">
        <v>212</v>
      </c>
      <c r="M62" s="149" t="s">
        <v>213</v>
      </c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ht="15.0" customHeight="1">
      <c r="A63" s="124"/>
      <c r="B63" s="128"/>
      <c r="C63" s="129"/>
      <c r="D63" s="150">
        <f>SUM('GA 55A'!V8:V14)</f>
        <v>56000</v>
      </c>
      <c r="E63" s="36"/>
      <c r="F63" s="150">
        <f>SUM('GA 55A'!V15:V17)</f>
        <v>38000</v>
      </c>
      <c r="G63" s="36"/>
      <c r="H63" s="150">
        <f>SUM('GA 55A'!V18)</f>
        <v>15000</v>
      </c>
      <c r="I63" s="36"/>
      <c r="J63" s="150">
        <f>SUM('GA 55A'!V19)</f>
        <v>15000</v>
      </c>
      <c r="K63" s="36"/>
      <c r="L63" s="151">
        <f>SUM('GA 55A'!$V$20:$V$27,Oth.Deductions!F21)</f>
        <v>1811</v>
      </c>
      <c r="M63" s="110">
        <f>SUM($D$63:$L$63)</f>
        <v>125811</v>
      </c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ht="15.0" customHeight="1">
      <c r="A64" s="152" t="str">
        <f>IF(M61&gt;M63,"Income Tax Payable",IF(M61&lt;M63,"Income Tax Refundable","Income Tax No Need"))</f>
        <v>Income Tax Refundable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6"/>
      <c r="M64" s="110">
        <f>M61-M63</f>
        <v>-50070</v>
      </c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ht="10.5" customHeight="1">
      <c r="A65" s="153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54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ht="15.0" customHeight="1">
      <c r="A66" s="155" t="s">
        <v>75</v>
      </c>
      <c r="B66" s="7"/>
      <c r="C66" s="7"/>
      <c r="D66" s="7"/>
      <c r="E66" s="156" t="s">
        <v>214</v>
      </c>
      <c r="F66" s="7"/>
      <c r="G66" s="7"/>
      <c r="H66" s="7"/>
      <c r="I66" s="7"/>
      <c r="J66" s="7"/>
      <c r="K66" s="7"/>
      <c r="L66" s="157" t="s">
        <v>76</v>
      </c>
      <c r="M66" s="8"/>
      <c r="N66" s="69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ht="15.7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ht="15.7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ht="15.7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ht="15.7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ht="15.7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ht="15.75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ht="15.7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ht="15.75" customHeigh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ht="15.75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ht="15.7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ht="15.75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ht="15.7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ht="15.7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ht="15.7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ht="15.7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ht="15.7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ht="15.75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ht="15.7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ht="15.7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ht="15.7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ht="15.75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ht="15.7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ht="15.75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ht="15.7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ht="15.7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ht="15.75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ht="15.75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ht="15.75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ht="15.75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ht="15.7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ht="15.75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ht="15.75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ht="15.75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ht="15.7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ht="15.75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ht="15.75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ht="15.7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ht="15.7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ht="15.7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ht="15.7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ht="15.7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ht="15.7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ht="15.7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ht="15.7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ht="15.7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ht="15.7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ht="15.7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ht="15.7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ht="15.7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ht="15.7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ht="15.7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ht="15.7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ht="15.7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ht="15.7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ht="15.7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ht="15.7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ht="15.7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ht="15.7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ht="15.7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ht="15.7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ht="15.7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ht="15.7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ht="15.7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ht="15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ht="15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ht="15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ht="15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ht="15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ht="15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ht="15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ht="15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ht="15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ht="15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ht="15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ht="15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ht="15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ht="15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ht="15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ht="15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ht="15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ht="15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ht="15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ht="15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ht="15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ht="15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ht="15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ht="15.7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ht="15.7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ht="15.7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ht="15.7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ht="15.7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ht="15.7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ht="15.7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ht="15.7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ht="15.7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ht="15.7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ht="15.7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ht="15.7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ht="15.7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ht="15.7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ht="15.7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ht="15.7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ht="15.7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ht="15.7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ht="15.7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ht="15.7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ht="15.7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ht="15.7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ht="15.7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ht="15.7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ht="15.7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ht="15.7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ht="15.7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ht="15.7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ht="15.7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ht="15.7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ht="15.7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ht="15.7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ht="15.7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ht="15.7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ht="15.7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ht="15.7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ht="15.7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ht="15.7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ht="15.7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ht="15.7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ht="15.7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ht="15.7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ht="15.7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ht="15.7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ht="15.7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ht="15.7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ht="15.7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ht="15.7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ht="15.7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ht="15.7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ht="15.7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ht="15.7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ht="15.7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ht="15.7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ht="15.7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ht="15.7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ht="15.7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ht="15.7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ht="15.7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ht="15.7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ht="15.7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ht="15.7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ht="15.7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ht="15.7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ht="15.7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ht="15.7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ht="15.7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ht="15.7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ht="15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ht="15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ht="15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ht="15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ht="15.7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ht="15.7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ht="15.7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ht="15.7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ht="15.7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ht="15.7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ht="15.7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ht="15.7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ht="15.7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ht="15.7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ht="15.7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ht="15.7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ht="15.7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ht="15.7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ht="15.7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ht="15.7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ht="15.7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ht="15.7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ht="15.7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ht="15.7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ht="15.7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ht="15.7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ht="15.7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ht="15.7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ht="15.7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ht="15.7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ht="15.7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ht="15.7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ht="15.7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ht="15.7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ht="15.7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ht="15.7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ht="15.7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ht="15.7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ht="15.7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ht="15.7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ht="15.7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ht="15.7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ht="15.7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ht="15.7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ht="15.7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ht="15.7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ht="15.7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ht="15.7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ht="15.7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ht="15.7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ht="15.7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ht="15.7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ht="15.7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ht="15.7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ht="15.7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ht="15.7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ht="15.7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ht="15.7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ht="15.7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ht="15.7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ht="15.7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ht="15.7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ht="15.7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ht="15.7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ht="15.7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ht="15.7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ht="15.7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ht="15.7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ht="15.7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ht="15.7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ht="15.7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ht="15.7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ht="15.7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ht="15.7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ht="15.7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ht="15.7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ht="15.7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ht="15.7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ht="15.7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ht="15.7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ht="15.7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ht="15.7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ht="15.7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ht="15.7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ht="15.7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ht="15.7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ht="15.7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ht="15.7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ht="15.7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ht="15.7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ht="15.7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ht="15.7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ht="15.7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ht="15.7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ht="15.7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ht="15.7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ht="15.7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ht="15.7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ht="15.7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ht="15.7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ht="15.75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ht="15.75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ht="15.75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ht="15.75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ht="15.75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ht="15.75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ht="15.75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ht="15.75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ht="15.75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ht="15.75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ht="15.75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ht="15.75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ht="15.75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ht="15.7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ht="15.75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ht="15.75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ht="15.75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ht="15.75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ht="15.7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ht="15.75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ht="15.75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ht="15.75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ht="15.75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ht="15.75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ht="15.75" customHeight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ht="15.75" customHeight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ht="15.75" customHeight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ht="15.75" customHeight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ht="15.75" customHeight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ht="15.75" customHeight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ht="15.75" customHeight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ht="15.75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ht="15.75" customHeight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ht="15.75" customHeight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ht="15.75" customHeight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ht="15.75" customHeight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ht="15.75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ht="15.75" customHeight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ht="15.75" customHeight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ht="15.75" customHeight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ht="15.75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ht="15.75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ht="15.75" customHeight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ht="15.75" customHeight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ht="15.75" customHeight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ht="15.75" customHeight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ht="15.75" customHeight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ht="15.75" customHeight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ht="15.75" customHeight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ht="15.75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ht="15.75" customHeight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ht="15.75" customHeight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ht="15.75" customHeigh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ht="15.75" customHeigh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ht="15.75" customHeight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ht="15.75" customHeight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ht="15.75" customHeight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ht="15.75" customHeight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ht="15.75" customHeight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ht="15.75" customHeight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ht="15.75" customHeight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ht="15.75" customHeight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ht="15.75" customHeight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ht="15.75" customHeight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ht="15.75" customHeight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ht="15.75" customHeight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ht="15.75" customHeight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ht="15.75" customHeight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ht="15.75" customHeight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ht="15.75" customHeight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ht="15.75" customHeight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ht="15.75" customHeight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ht="15.75" customHeight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ht="15.75" customHeight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ht="15.75" customHeigh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ht="15.75" customHeigh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ht="15.75" customHeigh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ht="15.75" customHeigh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ht="15.75" customHeight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ht="15.75" customHeigh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ht="15.75" customHeigh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ht="15.75" customHeigh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ht="15.75" customHeigh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ht="15.75" customHeigh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ht="15.7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ht="15.7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ht="15.7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ht="15.7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ht="15.7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ht="15.7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ht="15.7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ht="15.7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ht="15.7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ht="15.7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ht="15.7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ht="15.7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ht="15.7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ht="15.7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ht="15.7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ht="15.7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ht="15.7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ht="15.7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ht="15.7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ht="15.7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ht="15.7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ht="15.7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ht="15.7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ht="15.7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ht="15.7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ht="15.7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ht="15.7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ht="15.7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ht="15.7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ht="15.7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ht="15.7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ht="15.7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ht="15.7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ht="15.7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ht="15.7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ht="15.7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ht="15.7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ht="15.7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ht="15.7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ht="15.7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ht="15.7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ht="15.7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ht="15.7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ht="15.7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ht="15.7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ht="15.7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ht="15.7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ht="15.7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ht="15.7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ht="15.7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ht="15.7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ht="15.7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ht="15.7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ht="15.7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ht="15.7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ht="15.7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ht="15.7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ht="15.7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ht="15.7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ht="15.7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ht="15.7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ht="15.7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ht="15.7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ht="15.7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ht="15.7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ht="15.7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ht="15.7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ht="15.7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ht="15.7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ht="15.7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ht="15.7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ht="15.7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ht="15.7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ht="15.7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ht="15.7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ht="15.7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ht="15.7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ht="15.7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ht="15.7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ht="15.7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ht="15.7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ht="15.7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ht="15.7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ht="15.7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ht="15.7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ht="15.7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ht="15.7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ht="15.7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ht="15.7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ht="15.7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ht="15.7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ht="15.7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ht="15.7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ht="15.7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ht="15.7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ht="15.7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ht="15.7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ht="15.7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ht="15.7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ht="15.7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ht="15.7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ht="15.7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ht="15.7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ht="15.7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ht="15.7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ht="15.7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ht="15.7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ht="15.7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ht="15.7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ht="15.7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ht="15.7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ht="15.7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ht="15.7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ht="15.7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ht="15.7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ht="15.7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ht="15.7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ht="15.7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ht="15.7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ht="15.7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ht="15.7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ht="15.7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ht="15.7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ht="15.7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ht="15.7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ht="15.7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ht="15.7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ht="15.7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ht="15.7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ht="15.7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ht="15.7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ht="15.7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ht="15.7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ht="15.7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ht="15.7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ht="15.7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ht="15.7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ht="15.7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ht="15.7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ht="15.7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ht="15.7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ht="15.7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ht="15.7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ht="15.7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ht="15.7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ht="15.7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ht="15.7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ht="15.7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ht="15.7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ht="15.7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ht="15.7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ht="15.7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ht="15.7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ht="15.7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ht="15.7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ht="15.7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ht="15.7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ht="15.7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ht="15.7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ht="15.7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ht="15.7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ht="15.7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ht="15.7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ht="15.7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ht="15.7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ht="15.7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ht="15.7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ht="15.7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ht="15.7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ht="15.7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ht="15.7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ht="15.7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ht="15.7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ht="15.7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ht="15.7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ht="15.7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ht="15.7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ht="15.7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ht="15.7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ht="15.7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ht="15.7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ht="15.7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ht="15.7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ht="15.7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ht="15.7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ht="15.7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ht="15.7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ht="15.7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ht="15.7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ht="15.7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ht="15.7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ht="15.7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ht="15.7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ht="15.7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ht="15.7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ht="15.7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ht="15.7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ht="15.7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ht="15.7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ht="15.7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ht="15.7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ht="15.7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ht="15.7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ht="15.7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ht="15.7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ht="15.7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ht="15.7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ht="15.7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ht="15.7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ht="15.7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ht="15.7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ht="15.7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ht="15.7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ht="15.7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ht="15.7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ht="15.7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ht="15.7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ht="15.7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ht="15.7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ht="15.7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ht="15.7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ht="15.7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ht="15.7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ht="15.7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ht="15.7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ht="15.7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ht="15.7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ht="15.7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ht="15.7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ht="15.7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ht="15.7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ht="15.7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ht="15.7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ht="15.7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ht="15.7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ht="15.7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ht="15.7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ht="15.7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ht="15.7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ht="15.7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ht="15.7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ht="15.7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ht="15.7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ht="15.7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ht="15.7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ht="15.7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ht="15.7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ht="15.7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ht="15.7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ht="15.7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ht="15.7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ht="15.7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ht="15.7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ht="15.7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ht="15.7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ht="15.7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ht="15.7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ht="15.7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ht="15.7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ht="15.7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ht="15.7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ht="15.7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ht="15.7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ht="15.7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ht="15.7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ht="15.7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ht="15.7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ht="15.7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ht="15.7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ht="15.7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ht="15.7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ht="15.7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ht="15.7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ht="15.7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ht="15.7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ht="15.7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ht="15.7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ht="15.7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ht="15.7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ht="15.7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ht="15.7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ht="15.7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ht="15.7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ht="15.7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ht="15.7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ht="15.7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ht="15.7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ht="15.7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ht="15.7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ht="15.7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ht="15.7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ht="15.7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ht="15.7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ht="15.7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ht="15.7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ht="15.7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ht="15.7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ht="15.7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ht="15.7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ht="15.7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ht="15.7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ht="15.7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ht="15.7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ht="15.7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ht="15.7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ht="15.7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ht="15.7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ht="15.7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ht="15.7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ht="15.7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ht="15.7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ht="15.7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ht="15.7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ht="15.7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ht="15.7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ht="15.7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ht="15.7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ht="15.7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ht="15.7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ht="15.7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ht="15.7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ht="15.7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ht="15.7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ht="15.7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ht="15.7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ht="15.7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ht="15.7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ht="15.7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ht="15.7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ht="15.7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ht="15.7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ht="15.7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ht="15.7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ht="15.7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ht="15.7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ht="15.7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ht="15.7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ht="15.7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ht="15.7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ht="15.7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ht="15.7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ht="15.7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ht="15.7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ht="15.7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ht="15.7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ht="15.7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ht="15.7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ht="15.7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ht="15.7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ht="15.7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ht="15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ht="15.7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ht="15.7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ht="15.7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ht="15.7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ht="15.7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ht="15.7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ht="15.7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ht="15.7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ht="15.7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ht="15.7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ht="15.7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ht="15.7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ht="15.7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ht="15.7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ht="15.7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ht="15.7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ht="15.7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ht="15.7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ht="15.7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ht="15.7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ht="15.7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ht="15.7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ht="15.7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ht="15.7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ht="15.7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ht="15.7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ht="15.7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ht="15.7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ht="15.7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ht="15.7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ht="15.7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ht="15.7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ht="15.7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ht="15.7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ht="15.7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ht="15.7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ht="15.7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ht="15.7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ht="15.7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ht="15.7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ht="15.7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ht="15.7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ht="15.7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ht="15.7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ht="15.7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ht="15.7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ht="15.7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ht="15.7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ht="15.7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ht="15.7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ht="15.7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ht="15.7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ht="15.7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ht="15.7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ht="15.7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ht="15.7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ht="15.7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ht="15.7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ht="15.7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ht="15.7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ht="15.7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ht="15.7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ht="15.7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ht="15.7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ht="15.7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ht="15.7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ht="15.7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ht="15.7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ht="15.7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ht="15.7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ht="15.7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ht="15.7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ht="15.7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ht="15.7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ht="15.7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ht="15.7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ht="15.7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ht="15.7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ht="15.7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ht="15.7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ht="15.7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ht="15.7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ht="15.7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ht="15.7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ht="15.7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ht="15.7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ht="15.7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ht="15.7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ht="15.7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ht="15.7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ht="15.7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ht="15.7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ht="15.7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ht="15.7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ht="15.7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ht="15.7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ht="15.7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ht="15.7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ht="15.7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ht="15.7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ht="15.7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ht="15.7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ht="15.7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ht="15.7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ht="15.7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ht="15.7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ht="15.7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ht="15.7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ht="15.7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ht="15.7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ht="15.7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ht="15.7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ht="15.7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ht="15.7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ht="15.7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ht="15.7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ht="15.7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ht="15.7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ht="15.7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ht="15.7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ht="15.7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ht="15.7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ht="15.7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ht="15.7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ht="15.7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ht="15.7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ht="15.7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ht="15.7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ht="15.7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ht="15.7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ht="15.7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ht="15.7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ht="15.7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ht="15.7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ht="15.7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ht="15.7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ht="15.7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ht="15.7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ht="15.7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ht="15.7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ht="15.7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ht="15.7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ht="15.7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ht="15.7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ht="15.7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ht="15.7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ht="15.7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ht="15.7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ht="15.7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ht="15.7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ht="15.7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ht="15.7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ht="15.7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ht="15.7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ht="15.7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ht="15.7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ht="15.7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ht="15.7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ht="15.7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ht="15.7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ht="15.7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ht="15.7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ht="15.7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ht="15.7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ht="15.7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ht="15.7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ht="15.7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ht="15.7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ht="15.7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ht="15.7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ht="15.7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ht="15.7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ht="15.7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ht="15.7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ht="15.7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ht="15.7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ht="15.7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ht="15.7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ht="15.7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ht="15.7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ht="15.7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ht="15.7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ht="15.7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ht="15.7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ht="15.7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ht="15.7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ht="15.7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ht="15.7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ht="15.7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ht="15.7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ht="15.7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ht="15.7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ht="15.7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ht="15.7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ht="15.7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ht="15.7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ht="15.7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ht="15.7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ht="15.7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ht="15.7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ht="15.7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ht="15.7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ht="15.7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ht="15.7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ht="15.7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ht="15.7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ht="15.7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ht="15.7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ht="15.7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ht="15.7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ht="15.7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ht="15.7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ht="15.7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ht="15.7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ht="15.7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ht="15.7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ht="15.7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ht="15.7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ht="15.7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ht="15.7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ht="15.7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ht="15.7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ht="15.7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ht="15.7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ht="15.7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ht="15.7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ht="15.7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ht="15.7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ht="15.7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ht="15.7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ht="15.7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ht="15.7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ht="15.7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ht="15.7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ht="15.7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ht="15.7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ht="15.75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ht="15.75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ht="15.75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ht="15.75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ht="15.75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ht="15.75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ht="15.75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ht="15.75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ht="15.75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mergeCells count="122">
    <mergeCell ref="J14:L14"/>
    <mergeCell ref="I22:K22"/>
    <mergeCell ref="I25:K25"/>
    <mergeCell ref="I26:K26"/>
    <mergeCell ref="I27:K27"/>
    <mergeCell ref="I28:K28"/>
    <mergeCell ref="H29:H30"/>
    <mergeCell ref="I29:K30"/>
    <mergeCell ref="H12:J12"/>
    <mergeCell ref="K12:L12"/>
    <mergeCell ref="M12:M14"/>
    <mergeCell ref="H13:I13"/>
    <mergeCell ref="J13:L13"/>
    <mergeCell ref="H14:I14"/>
    <mergeCell ref="M21:M30"/>
    <mergeCell ref="L29:L30"/>
    <mergeCell ref="B3:C3"/>
    <mergeCell ref="A7:A10"/>
    <mergeCell ref="A12:A15"/>
    <mergeCell ref="B13:C14"/>
    <mergeCell ref="A1:M1"/>
    <mergeCell ref="A2:M2"/>
    <mergeCell ref="D3:H3"/>
    <mergeCell ref="J3:K3"/>
    <mergeCell ref="B4:L4"/>
    <mergeCell ref="B5:L5"/>
    <mergeCell ref="B6:L6"/>
    <mergeCell ref="B7:K7"/>
    <mergeCell ref="M7:M9"/>
    <mergeCell ref="B8:K8"/>
    <mergeCell ref="B9:K9"/>
    <mergeCell ref="B10:L10"/>
    <mergeCell ref="B11:L11"/>
    <mergeCell ref="B12:G12"/>
    <mergeCell ref="D13:E13"/>
    <mergeCell ref="F13:G13"/>
    <mergeCell ref="D14:E14"/>
    <mergeCell ref="F14:G14"/>
    <mergeCell ref="B15:L15"/>
    <mergeCell ref="B16:L16"/>
    <mergeCell ref="B17:L17"/>
    <mergeCell ref="B18:L18"/>
    <mergeCell ref="B19:M19"/>
    <mergeCell ref="B20:M20"/>
    <mergeCell ref="C21:E21"/>
    <mergeCell ref="F21:G21"/>
    <mergeCell ref="I21:K21"/>
    <mergeCell ref="F22:G22"/>
    <mergeCell ref="I23:K23"/>
    <mergeCell ref="I24:K24"/>
    <mergeCell ref="C22:E22"/>
    <mergeCell ref="C23:E23"/>
    <mergeCell ref="F23:G23"/>
    <mergeCell ref="C24:E24"/>
    <mergeCell ref="F24:G24"/>
    <mergeCell ref="C25:E25"/>
    <mergeCell ref="F25:G25"/>
    <mergeCell ref="B62:C63"/>
    <mergeCell ref="D62:E62"/>
    <mergeCell ref="D63:E63"/>
    <mergeCell ref="A66:D66"/>
    <mergeCell ref="F62:G62"/>
    <mergeCell ref="H62:I62"/>
    <mergeCell ref="J62:K62"/>
    <mergeCell ref="F63:G63"/>
    <mergeCell ref="H63:I63"/>
    <mergeCell ref="J63:K63"/>
    <mergeCell ref="E66:K66"/>
    <mergeCell ref="L66:M66"/>
    <mergeCell ref="C56:L56"/>
    <mergeCell ref="C57:L57"/>
    <mergeCell ref="C58:L58"/>
    <mergeCell ref="B59:L59"/>
    <mergeCell ref="B60:L60"/>
    <mergeCell ref="B61:L61"/>
    <mergeCell ref="A62:A63"/>
    <mergeCell ref="A64:L64"/>
    <mergeCell ref="C26:E26"/>
    <mergeCell ref="F26:G26"/>
    <mergeCell ref="C27:E27"/>
    <mergeCell ref="F27:G27"/>
    <mergeCell ref="C28:E28"/>
    <mergeCell ref="F28:G28"/>
    <mergeCell ref="F29:G29"/>
    <mergeCell ref="C29:E29"/>
    <mergeCell ref="C30:E30"/>
    <mergeCell ref="F30:G30"/>
    <mergeCell ref="B31:L31"/>
    <mergeCell ref="C32:L32"/>
    <mergeCell ref="C33:L33"/>
    <mergeCell ref="B34:L34"/>
    <mergeCell ref="B35:L35"/>
    <mergeCell ref="C36:L36"/>
    <mergeCell ref="C37:L37"/>
    <mergeCell ref="C38:L38"/>
    <mergeCell ref="C39:L39"/>
    <mergeCell ref="C40:L40"/>
    <mergeCell ref="C41:L41"/>
    <mergeCell ref="C42:L42"/>
    <mergeCell ref="C43:L43"/>
    <mergeCell ref="C44:L44"/>
    <mergeCell ref="B45:L45"/>
    <mergeCell ref="B46:L46"/>
    <mergeCell ref="B47:L47"/>
    <mergeCell ref="B48:L48"/>
    <mergeCell ref="B52:D52"/>
    <mergeCell ref="B53:D53"/>
    <mergeCell ref="B54:D54"/>
    <mergeCell ref="B49:L49"/>
    <mergeCell ref="B50:E50"/>
    <mergeCell ref="F50:I50"/>
    <mergeCell ref="J50:L50"/>
    <mergeCell ref="B51:D51"/>
    <mergeCell ref="J51:K51"/>
    <mergeCell ref="J52:K52"/>
    <mergeCell ref="F51:H51"/>
    <mergeCell ref="F52:H52"/>
    <mergeCell ref="F53:H53"/>
    <mergeCell ref="J53:K53"/>
    <mergeCell ref="F54:H54"/>
    <mergeCell ref="J54:K54"/>
    <mergeCell ref="C55:L55"/>
  </mergeCells>
  <dataValidations>
    <dataValidation type="decimal" allowBlank="1" showInputMessage="1" showErrorMessage="1" prompt="Wrong Entry - Not Greater than 200000 Rupees" sqref="F14">
      <formula1>0.0</formula1>
      <formula2>200000.0</formula2>
    </dataValidation>
  </dataValidations>
  <printOptions horizontalCentered="1"/>
  <pageMargins bottom="0.393700787401575" footer="0.0" header="0.0" left="0.393700787401575" right="0.393700787401575" top="0.393700787401575"/>
  <pageSetup paperSize="9" scale="79" orientation="portrait"/>
  <headerFooter>
    <oddFooter>&amp;Cwww.ashwinisharma.com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4.63"/>
    <col customWidth="1" min="3" max="3" width="8.38"/>
    <col customWidth="1" min="4" max="4" width="7.0"/>
    <col customWidth="1" min="5" max="5" width="9.75"/>
    <col customWidth="1" min="6" max="6" width="6.13"/>
    <col customWidth="1" min="7" max="7" width="9.63"/>
    <col customWidth="1" min="8" max="8" width="5.38"/>
    <col customWidth="1" min="9" max="9" width="8.63"/>
    <col customWidth="1" min="10" max="10" width="8.0"/>
    <col customWidth="1" min="11" max="11" width="14.75"/>
    <col customWidth="1" min="12" max="12" width="12.63"/>
    <col customWidth="1" min="13" max="13" width="13.13"/>
    <col customWidth="1" min="14" max="16" width="9.13"/>
    <col customWidth="1" hidden="1" min="17" max="19" width="9.13"/>
    <col customWidth="1" hidden="1" min="20" max="20" width="11.75"/>
    <col customWidth="1" hidden="1" min="21" max="21" width="9.13"/>
    <col customWidth="1" hidden="1" min="22" max="22" width="7.88"/>
    <col customWidth="1" hidden="1" min="23" max="23" width="14.13"/>
    <col customWidth="1" hidden="1" min="24" max="24" width="10.25"/>
    <col customWidth="1" min="25" max="26" width="9.13"/>
  </cols>
  <sheetData>
    <row r="1" ht="21.0" customHeight="1">
      <c r="A1" s="158" t="str">
        <f>'Tax Calculaton Old'!A1</f>
        <v>govt.GSSS Tihawali 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ht="20.25" customHeight="1">
      <c r="A2" s="159" t="s">
        <v>136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15.0" customHeight="1">
      <c r="A3" s="104">
        <v>1.0</v>
      </c>
      <c r="B3" s="105" t="s">
        <v>137</v>
      </c>
      <c r="C3" s="36"/>
      <c r="D3" s="160" t="str">
        <f>'Tax Calculaton Old'!D3</f>
        <v>DURGA SINGH GAUD</v>
      </c>
      <c r="E3" s="38"/>
      <c r="F3" s="38"/>
      <c r="G3" s="38"/>
      <c r="H3" s="36"/>
      <c r="I3" s="161" t="s">
        <v>138</v>
      </c>
      <c r="J3" s="162" t="str">
        <f>'Tax Calculaton Old'!J3</f>
        <v>lecturer </v>
      </c>
      <c r="K3" s="36"/>
      <c r="L3" s="161" t="s">
        <v>139</v>
      </c>
      <c r="M3" s="163" t="str">
        <f>'Tax Calculaton Old'!M3</f>
        <v>ADZPJ8525D</v>
      </c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ht="15.0" customHeight="1">
      <c r="A4" s="104">
        <v>2.0</v>
      </c>
      <c r="B4" s="105" t="s">
        <v>140</v>
      </c>
      <c r="C4" s="38"/>
      <c r="D4" s="38"/>
      <c r="E4" s="38"/>
      <c r="F4" s="38"/>
      <c r="G4" s="38"/>
      <c r="H4" s="38"/>
      <c r="I4" s="38"/>
      <c r="J4" s="38"/>
      <c r="K4" s="38"/>
      <c r="L4" s="36"/>
      <c r="M4" s="164">
        <f>'Tax Calculaton Old'!M4</f>
        <v>1001643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ht="15.0" customHeight="1">
      <c r="A5" s="104">
        <v>3.0</v>
      </c>
      <c r="B5" s="112" t="s">
        <v>141</v>
      </c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64">
        <v>0.0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ht="15.0" customHeight="1">
      <c r="A6" s="104">
        <v>4.0</v>
      </c>
      <c r="B6" s="115" t="s">
        <v>142</v>
      </c>
      <c r="C6" s="38"/>
      <c r="D6" s="38"/>
      <c r="E6" s="38"/>
      <c r="F6" s="38"/>
      <c r="G6" s="38"/>
      <c r="H6" s="38"/>
      <c r="I6" s="38"/>
      <c r="J6" s="38"/>
      <c r="K6" s="38"/>
      <c r="L6" s="36"/>
      <c r="M6" s="164">
        <f>M4-M5</f>
        <v>1001643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ht="15.0" customHeight="1">
      <c r="A7" s="116">
        <v>5.0</v>
      </c>
      <c r="B7" s="117" t="s">
        <v>143</v>
      </c>
      <c r="C7" s="38"/>
      <c r="D7" s="38"/>
      <c r="E7" s="38"/>
      <c r="F7" s="38"/>
      <c r="G7" s="38"/>
      <c r="H7" s="38"/>
      <c r="I7" s="38"/>
      <c r="J7" s="38"/>
      <c r="K7" s="36"/>
      <c r="L7" s="165">
        <f>IF($M$6&gt;75000,75000,$M$6)</f>
        <v>75000</v>
      </c>
      <c r="M7" s="11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15.0" customHeight="1">
      <c r="A8" s="120"/>
      <c r="B8" s="117" t="s">
        <v>144</v>
      </c>
      <c r="C8" s="38"/>
      <c r="D8" s="38"/>
      <c r="E8" s="38"/>
      <c r="F8" s="38"/>
      <c r="G8" s="38"/>
      <c r="H8" s="38"/>
      <c r="I8" s="38"/>
      <c r="J8" s="38"/>
      <c r="K8" s="36"/>
      <c r="L8" s="165">
        <v>0.0</v>
      </c>
      <c r="M8" s="121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ht="15.0" customHeight="1">
      <c r="A9" s="120"/>
      <c r="B9" s="117" t="s">
        <v>145</v>
      </c>
      <c r="C9" s="38"/>
      <c r="D9" s="38"/>
      <c r="E9" s="38"/>
      <c r="F9" s="38"/>
      <c r="G9" s="38"/>
      <c r="H9" s="38"/>
      <c r="I9" s="38"/>
      <c r="J9" s="38"/>
      <c r="K9" s="36"/>
      <c r="L9" s="165">
        <v>0.0</v>
      </c>
      <c r="M9" s="123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ht="15.0" customHeight="1">
      <c r="A10" s="124"/>
      <c r="B10" s="115" t="s">
        <v>146</v>
      </c>
      <c r="C10" s="38"/>
      <c r="D10" s="38"/>
      <c r="E10" s="38"/>
      <c r="F10" s="38"/>
      <c r="G10" s="38"/>
      <c r="H10" s="38"/>
      <c r="I10" s="38"/>
      <c r="J10" s="38"/>
      <c r="K10" s="38"/>
      <c r="L10" s="36"/>
      <c r="M10" s="164">
        <f>SUM(L7:L9)</f>
        <v>75000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ht="15.0" customHeight="1">
      <c r="A11" s="104">
        <v>6.0</v>
      </c>
      <c r="B11" s="115" t="s">
        <v>147</v>
      </c>
      <c r="C11" s="38"/>
      <c r="D11" s="38"/>
      <c r="E11" s="38"/>
      <c r="F11" s="38"/>
      <c r="G11" s="38"/>
      <c r="H11" s="38"/>
      <c r="I11" s="38"/>
      <c r="J11" s="38"/>
      <c r="K11" s="38"/>
      <c r="L11" s="36"/>
      <c r="M11" s="164">
        <f>M6-M10</f>
        <v>926643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ht="15.0" customHeight="1">
      <c r="A12" s="116">
        <v>7.0</v>
      </c>
      <c r="B12" s="105" t="s">
        <v>148</v>
      </c>
      <c r="C12" s="38"/>
      <c r="D12" s="38"/>
      <c r="E12" s="38"/>
      <c r="F12" s="38"/>
      <c r="G12" s="36"/>
      <c r="H12" s="125" t="s">
        <v>149</v>
      </c>
      <c r="I12" s="38"/>
      <c r="J12" s="36"/>
      <c r="K12" s="166">
        <f>'Tax Calculaton Old'!K12</f>
        <v>0</v>
      </c>
      <c r="L12" s="36"/>
      <c r="M12" s="167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ht="15.0" customHeight="1">
      <c r="A13" s="120"/>
      <c r="B13" s="127" t="s">
        <v>150</v>
      </c>
      <c r="C13" s="114"/>
      <c r="D13" s="125" t="s">
        <v>151</v>
      </c>
      <c r="E13" s="36"/>
      <c r="F13" s="125" t="s">
        <v>152</v>
      </c>
      <c r="G13" s="36"/>
      <c r="H13" s="125" t="s">
        <v>153</v>
      </c>
      <c r="I13" s="36"/>
      <c r="J13" s="125" t="s">
        <v>154</v>
      </c>
      <c r="K13" s="38"/>
      <c r="L13" s="36"/>
      <c r="M13" s="121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ht="15.0" customHeight="1">
      <c r="A14" s="120"/>
      <c r="B14" s="128"/>
      <c r="C14" s="129"/>
      <c r="D14" s="166">
        <v>0.0</v>
      </c>
      <c r="E14" s="36"/>
      <c r="F14" s="166">
        <v>0.0</v>
      </c>
      <c r="G14" s="36"/>
      <c r="H14" s="166">
        <v>0.0</v>
      </c>
      <c r="I14" s="36"/>
      <c r="J14" s="166">
        <f>SUM(D14:I14)</f>
        <v>0</v>
      </c>
      <c r="K14" s="38"/>
      <c r="L14" s="36"/>
      <c r="M14" s="12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ht="15.0" customHeight="1">
      <c r="A15" s="124"/>
      <c r="B15" s="115" t="s">
        <v>155</v>
      </c>
      <c r="C15" s="38"/>
      <c r="D15" s="38"/>
      <c r="E15" s="38"/>
      <c r="F15" s="38"/>
      <c r="G15" s="38"/>
      <c r="H15" s="38"/>
      <c r="I15" s="38"/>
      <c r="J15" s="38"/>
      <c r="K15" s="38"/>
      <c r="L15" s="36"/>
      <c r="M15" s="164">
        <f>$K$12+$J$14</f>
        <v>0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15.0" customHeight="1">
      <c r="A16" s="104">
        <v>8.0</v>
      </c>
      <c r="B16" s="131" t="s">
        <v>156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4"/>
      <c r="M16" s="164">
        <f>$M$11-$M$15</f>
        <v>926643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ht="15.0" customHeight="1">
      <c r="A17" s="104">
        <v>9.0</v>
      </c>
      <c r="B17" s="115" t="s">
        <v>157</v>
      </c>
      <c r="C17" s="38"/>
      <c r="D17" s="38"/>
      <c r="E17" s="38"/>
      <c r="F17" s="38"/>
      <c r="G17" s="38"/>
      <c r="H17" s="38"/>
      <c r="I17" s="38"/>
      <c r="J17" s="38"/>
      <c r="K17" s="38"/>
      <c r="L17" s="36"/>
      <c r="M17" s="164">
        <f>'Tax Calculaton Old'!M17</f>
        <v>0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ht="15.0" customHeight="1">
      <c r="A18" s="104">
        <v>10.0</v>
      </c>
      <c r="B18" s="132" t="s">
        <v>158</v>
      </c>
      <c r="C18" s="38"/>
      <c r="D18" s="38"/>
      <c r="E18" s="38"/>
      <c r="F18" s="38"/>
      <c r="G18" s="38"/>
      <c r="H18" s="38"/>
      <c r="I18" s="38"/>
      <c r="J18" s="38"/>
      <c r="K18" s="38"/>
      <c r="L18" s="36"/>
      <c r="M18" s="164">
        <f>SUM(M16:M17)</f>
        <v>926643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ht="18.0" customHeight="1">
      <c r="A19" s="104">
        <v>11.0</v>
      </c>
      <c r="B19" s="117" t="s">
        <v>159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ht="18.0" customHeight="1">
      <c r="A20" s="104"/>
      <c r="B20" s="105" t="s">
        <v>215</v>
      </c>
      <c r="C20" s="38"/>
      <c r="D20" s="38"/>
      <c r="E20" s="38"/>
      <c r="F20" s="38"/>
      <c r="G20" s="38"/>
      <c r="H20" s="38"/>
      <c r="I20" s="38"/>
      <c r="J20" s="38"/>
      <c r="K20" s="38"/>
      <c r="L20" s="36"/>
      <c r="M20" s="164">
        <v>0.0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ht="18.0" customHeight="1">
      <c r="A21" s="104"/>
      <c r="B21" s="105" t="s">
        <v>216</v>
      </c>
      <c r="C21" s="38"/>
      <c r="D21" s="38"/>
      <c r="E21" s="38"/>
      <c r="F21" s="38"/>
      <c r="G21" s="38"/>
      <c r="H21" s="38"/>
      <c r="I21" s="38"/>
      <c r="J21" s="38"/>
      <c r="K21" s="38"/>
      <c r="L21" s="36"/>
      <c r="M21" s="164">
        <f>'Tax Calculaton Old'!M32</f>
        <v>0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ht="18.0" customHeight="1">
      <c r="A22" s="104"/>
      <c r="B22" s="105" t="s">
        <v>217</v>
      </c>
      <c r="C22" s="38"/>
      <c r="D22" s="38"/>
      <c r="E22" s="38"/>
      <c r="F22" s="38"/>
      <c r="G22" s="38"/>
      <c r="H22" s="38"/>
      <c r="I22" s="38"/>
      <c r="J22" s="38"/>
      <c r="K22" s="38"/>
      <c r="L22" s="36"/>
      <c r="M22" s="164" t="str">
        <f>'Tax Calculaton Old'!M33</f>
        <v/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ht="15.0" customHeight="1">
      <c r="A23" s="104"/>
      <c r="B23" s="115" t="s">
        <v>181</v>
      </c>
      <c r="C23" s="38"/>
      <c r="D23" s="38"/>
      <c r="E23" s="38"/>
      <c r="F23" s="38"/>
      <c r="G23" s="38"/>
      <c r="H23" s="38"/>
      <c r="I23" s="38"/>
      <c r="J23" s="38"/>
      <c r="K23" s="38"/>
      <c r="L23" s="36"/>
      <c r="M23" s="164">
        <f>SUM(M20:M22)</f>
        <v>0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ht="15.0" customHeight="1">
      <c r="A24" s="104">
        <v>12.0</v>
      </c>
      <c r="B24" s="105" t="s">
        <v>182</v>
      </c>
      <c r="C24" s="38"/>
      <c r="D24" s="38"/>
      <c r="E24" s="38"/>
      <c r="F24" s="38"/>
      <c r="G24" s="38"/>
      <c r="H24" s="38"/>
      <c r="I24" s="38"/>
      <c r="J24" s="38"/>
      <c r="K24" s="38"/>
      <c r="L24" s="36"/>
      <c r="M24" s="141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ht="15.0" customHeight="1">
      <c r="A25" s="104"/>
      <c r="B25" s="140">
        <v>1.0</v>
      </c>
      <c r="C25" s="142" t="s">
        <v>218</v>
      </c>
      <c r="D25" s="38"/>
      <c r="E25" s="38"/>
      <c r="F25" s="38"/>
      <c r="G25" s="38"/>
      <c r="H25" s="38"/>
      <c r="I25" s="38"/>
      <c r="J25" s="38"/>
      <c r="K25" s="38"/>
      <c r="L25" s="36"/>
      <c r="M25" s="164">
        <v>0.0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ht="15.0" customHeight="1">
      <c r="A26" s="104"/>
      <c r="B26" s="140">
        <v>2.0</v>
      </c>
      <c r="C26" s="142" t="s">
        <v>219</v>
      </c>
      <c r="D26" s="38"/>
      <c r="E26" s="38"/>
      <c r="F26" s="38"/>
      <c r="G26" s="38"/>
      <c r="H26" s="38"/>
      <c r="I26" s="38"/>
      <c r="J26" s="38"/>
      <c r="K26" s="38"/>
      <c r="L26" s="36"/>
      <c r="M26" s="164">
        <v>0.0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ht="15.0" customHeight="1">
      <c r="A27" s="104"/>
      <c r="B27" s="140">
        <v>3.0</v>
      </c>
      <c r="C27" s="142" t="s">
        <v>101</v>
      </c>
      <c r="D27" s="38"/>
      <c r="E27" s="38"/>
      <c r="F27" s="38"/>
      <c r="G27" s="38"/>
      <c r="H27" s="38"/>
      <c r="I27" s="38"/>
      <c r="J27" s="38"/>
      <c r="K27" s="38"/>
      <c r="L27" s="36"/>
      <c r="M27" s="164">
        <v>0.0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ht="15.0" customHeight="1">
      <c r="A28" s="104"/>
      <c r="B28" s="140">
        <v>4.0</v>
      </c>
      <c r="C28" s="142" t="s">
        <v>103</v>
      </c>
      <c r="D28" s="38"/>
      <c r="E28" s="38"/>
      <c r="F28" s="38"/>
      <c r="G28" s="38"/>
      <c r="H28" s="38"/>
      <c r="I28" s="38"/>
      <c r="J28" s="38"/>
      <c r="K28" s="38"/>
      <c r="L28" s="36"/>
      <c r="M28" s="164">
        <v>0.0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ht="15.0" customHeight="1">
      <c r="A29" s="104"/>
      <c r="B29" s="140">
        <v>5.0</v>
      </c>
      <c r="C29" s="142" t="s">
        <v>105</v>
      </c>
      <c r="D29" s="38"/>
      <c r="E29" s="38"/>
      <c r="F29" s="38"/>
      <c r="G29" s="38"/>
      <c r="H29" s="38"/>
      <c r="I29" s="38"/>
      <c r="J29" s="38"/>
      <c r="K29" s="38"/>
      <c r="L29" s="36"/>
      <c r="M29" s="164">
        <v>0.0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ht="15.0" customHeight="1">
      <c r="A30" s="104"/>
      <c r="B30" s="140">
        <v>6.0</v>
      </c>
      <c r="C30" s="142" t="s">
        <v>220</v>
      </c>
      <c r="D30" s="38"/>
      <c r="E30" s="38"/>
      <c r="F30" s="38"/>
      <c r="G30" s="38"/>
      <c r="H30" s="38"/>
      <c r="I30" s="38"/>
      <c r="J30" s="38"/>
      <c r="K30" s="38"/>
      <c r="L30" s="36"/>
      <c r="M30" s="164">
        <v>0.0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ht="15.0" customHeight="1">
      <c r="A31" s="104"/>
      <c r="B31" s="140">
        <v>7.0</v>
      </c>
      <c r="C31" s="142" t="s">
        <v>109</v>
      </c>
      <c r="D31" s="38"/>
      <c r="E31" s="38"/>
      <c r="F31" s="38"/>
      <c r="G31" s="38"/>
      <c r="H31" s="38"/>
      <c r="I31" s="38"/>
      <c r="J31" s="38"/>
      <c r="K31" s="38"/>
      <c r="L31" s="36"/>
      <c r="M31" s="164">
        <v>0.0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ht="15.0" customHeight="1">
      <c r="A32" s="104"/>
      <c r="B32" s="140">
        <v>8.0</v>
      </c>
      <c r="C32" s="142" t="s">
        <v>111</v>
      </c>
      <c r="D32" s="38"/>
      <c r="E32" s="38"/>
      <c r="F32" s="38"/>
      <c r="G32" s="38"/>
      <c r="H32" s="38"/>
      <c r="I32" s="38"/>
      <c r="J32" s="38"/>
      <c r="K32" s="38"/>
      <c r="L32" s="36"/>
      <c r="M32" s="164">
        <v>0.0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ht="15.0" customHeight="1">
      <c r="A33" s="104"/>
      <c r="B33" s="140">
        <v>9.0</v>
      </c>
      <c r="C33" s="142" t="s">
        <v>113</v>
      </c>
      <c r="D33" s="38"/>
      <c r="E33" s="38"/>
      <c r="F33" s="38"/>
      <c r="G33" s="38"/>
      <c r="H33" s="38"/>
      <c r="I33" s="38"/>
      <c r="J33" s="38"/>
      <c r="K33" s="38"/>
      <c r="L33" s="36"/>
      <c r="M33" s="164">
        <v>0.0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ht="15.0" customHeight="1">
      <c r="A34" s="104"/>
      <c r="B34" s="131" t="s">
        <v>185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4"/>
      <c r="M34" s="164">
        <f>SUM(M25:M33)</f>
        <v>0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ht="15.0" customHeight="1">
      <c r="A35" s="104">
        <v>13.0</v>
      </c>
      <c r="B35" s="117" t="s">
        <v>186</v>
      </c>
      <c r="C35" s="38"/>
      <c r="D35" s="38"/>
      <c r="E35" s="38"/>
      <c r="F35" s="38"/>
      <c r="G35" s="38"/>
      <c r="H35" s="38"/>
      <c r="I35" s="38"/>
      <c r="J35" s="38"/>
      <c r="K35" s="38"/>
      <c r="L35" s="36"/>
      <c r="M35" s="164">
        <f>SUM($M$23+$M$34)</f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ht="15.0" customHeight="1">
      <c r="A36" s="104">
        <v>14.0</v>
      </c>
      <c r="B36" s="143" t="s">
        <v>187</v>
      </c>
      <c r="C36" s="38"/>
      <c r="D36" s="38"/>
      <c r="E36" s="38"/>
      <c r="F36" s="38"/>
      <c r="G36" s="38"/>
      <c r="H36" s="38"/>
      <c r="I36" s="38"/>
      <c r="J36" s="38"/>
      <c r="K36" s="38"/>
      <c r="L36" s="36"/>
      <c r="M36" s="164">
        <f>$M$18-$M$35</f>
        <v>926643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ht="15.0" customHeight="1">
      <c r="A37" s="104">
        <v>15.0</v>
      </c>
      <c r="B37" s="117" t="s">
        <v>188</v>
      </c>
      <c r="C37" s="38"/>
      <c r="D37" s="38"/>
      <c r="E37" s="38"/>
      <c r="F37" s="38"/>
      <c r="G37" s="38"/>
      <c r="H37" s="38"/>
      <c r="I37" s="38"/>
      <c r="J37" s="38"/>
      <c r="K37" s="38"/>
      <c r="L37" s="36"/>
      <c r="M37" s="164">
        <f>ROUND($M$36,-1)</f>
        <v>926640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ht="15.0" customHeight="1">
      <c r="A38" s="104">
        <v>16.0</v>
      </c>
      <c r="B38" s="117" t="s">
        <v>189</v>
      </c>
      <c r="C38" s="38"/>
      <c r="D38" s="38"/>
      <c r="E38" s="38"/>
      <c r="F38" s="38"/>
      <c r="G38" s="38"/>
      <c r="H38" s="38"/>
      <c r="I38" s="38"/>
      <c r="J38" s="38"/>
      <c r="K38" s="38"/>
      <c r="L38" s="36"/>
      <c r="M38" s="164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ht="15.0" customHeight="1">
      <c r="A39" s="104"/>
      <c r="B39" s="125" t="s">
        <v>190</v>
      </c>
      <c r="C39" s="38"/>
      <c r="D39" s="38"/>
      <c r="E39" s="36"/>
      <c r="F39" s="125" t="s">
        <v>191</v>
      </c>
      <c r="G39" s="38"/>
      <c r="H39" s="38"/>
      <c r="I39" s="36"/>
      <c r="J39" s="125" t="s">
        <v>192</v>
      </c>
      <c r="K39" s="38"/>
      <c r="L39" s="36"/>
      <c r="M39" s="16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ht="18.0" customHeight="1">
      <c r="A40" s="104"/>
      <c r="B40" s="117" t="s">
        <v>195</v>
      </c>
      <c r="C40" s="38"/>
      <c r="D40" s="36"/>
      <c r="E40" s="107" t="s">
        <v>194</v>
      </c>
      <c r="F40" s="117" t="s">
        <v>195</v>
      </c>
      <c r="G40" s="38"/>
      <c r="H40" s="36"/>
      <c r="I40" s="107" t="s">
        <v>194</v>
      </c>
      <c r="J40" s="117" t="s">
        <v>195</v>
      </c>
      <c r="K40" s="36"/>
      <c r="L40" s="107" t="s">
        <v>194</v>
      </c>
      <c r="M40" s="164">
        <v>0.0</v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ht="18.0" customHeight="1">
      <c r="A41" s="104"/>
      <c r="B41" s="117" t="s">
        <v>221</v>
      </c>
      <c r="C41" s="38"/>
      <c r="D41" s="36"/>
      <c r="E41" s="144">
        <v>0.05</v>
      </c>
      <c r="F41" s="117" t="s">
        <v>221</v>
      </c>
      <c r="G41" s="38"/>
      <c r="H41" s="36"/>
      <c r="I41" s="144">
        <v>0.05</v>
      </c>
      <c r="J41" s="117" t="s">
        <v>221</v>
      </c>
      <c r="K41" s="36"/>
      <c r="L41" s="144">
        <v>0.05</v>
      </c>
      <c r="M41" s="164">
        <f>ROUND(IF(M37&lt;300001,0,IF(M37&gt;700000,20000,((M37-300001)*0.05))),0)</f>
        <v>20000</v>
      </c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ht="18.0" customHeight="1">
      <c r="A42" s="104"/>
      <c r="B42" s="117" t="s">
        <v>222</v>
      </c>
      <c r="C42" s="38"/>
      <c r="D42" s="36"/>
      <c r="E42" s="144">
        <v>0.1</v>
      </c>
      <c r="F42" s="117" t="s">
        <v>222</v>
      </c>
      <c r="G42" s="38"/>
      <c r="H42" s="36"/>
      <c r="I42" s="144">
        <v>0.1</v>
      </c>
      <c r="J42" s="117" t="s">
        <v>222</v>
      </c>
      <c r="K42" s="36"/>
      <c r="L42" s="144">
        <v>0.1</v>
      </c>
      <c r="M42" s="164">
        <f>ROUND(IF(M37&lt;700001,0,IF(M37&gt;1000000,30000,((M37-700000)*0.1))),0)</f>
        <v>22664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ht="18.0" customHeight="1">
      <c r="A43" s="104"/>
      <c r="B43" s="117" t="s">
        <v>223</v>
      </c>
      <c r="C43" s="38"/>
      <c r="D43" s="36"/>
      <c r="E43" s="144">
        <v>0.15</v>
      </c>
      <c r="F43" s="117" t="s">
        <v>223</v>
      </c>
      <c r="G43" s="38"/>
      <c r="H43" s="36"/>
      <c r="I43" s="144">
        <v>0.15</v>
      </c>
      <c r="J43" s="117" t="s">
        <v>223</v>
      </c>
      <c r="K43" s="36"/>
      <c r="L43" s="144">
        <v>0.15</v>
      </c>
      <c r="M43" s="164">
        <f>ROUND(IF(M37&lt;1000001,0,IF(M37&gt;1200000,30000,((M37-1000000)*0.15))),0)</f>
        <v>0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ht="18.0" customHeight="1">
      <c r="A44" s="104"/>
      <c r="B44" s="117" t="s">
        <v>224</v>
      </c>
      <c r="C44" s="38"/>
      <c r="D44" s="36"/>
      <c r="E44" s="144">
        <v>0.2</v>
      </c>
      <c r="F44" s="117" t="s">
        <v>224</v>
      </c>
      <c r="G44" s="38"/>
      <c r="H44" s="36"/>
      <c r="I44" s="144">
        <v>0.2</v>
      </c>
      <c r="J44" s="117" t="s">
        <v>224</v>
      </c>
      <c r="K44" s="36"/>
      <c r="L44" s="144">
        <v>0.2</v>
      </c>
      <c r="M44" s="164">
        <f>ROUND(IF(M37&lt;1200001,0,IF(M37&gt;1500000,60000,((M37-1200000)*0.2))),0)</f>
        <v>0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ht="18.0" customHeight="1">
      <c r="A45" s="104"/>
      <c r="B45" s="117" t="s">
        <v>225</v>
      </c>
      <c r="C45" s="38"/>
      <c r="D45" s="36"/>
      <c r="E45" s="144">
        <v>0.3</v>
      </c>
      <c r="F45" s="117" t="s">
        <v>225</v>
      </c>
      <c r="G45" s="38"/>
      <c r="H45" s="36"/>
      <c r="I45" s="144">
        <v>0.3</v>
      </c>
      <c r="J45" s="117" t="s">
        <v>225</v>
      </c>
      <c r="K45" s="36"/>
      <c r="L45" s="144">
        <v>0.3</v>
      </c>
      <c r="M45" s="164">
        <f>ROUND(IF(M37&lt;1500001,0,(M37-1500000)*0.3),0)</f>
        <v>0</v>
      </c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ht="15.0" customHeight="1">
      <c r="A46" s="104"/>
      <c r="B46" s="107">
        <v>1.0</v>
      </c>
      <c r="C46" s="117" t="s">
        <v>200</v>
      </c>
      <c r="D46" s="38"/>
      <c r="E46" s="38"/>
      <c r="F46" s="38"/>
      <c r="G46" s="38"/>
      <c r="H46" s="38"/>
      <c r="I46" s="38"/>
      <c r="J46" s="38"/>
      <c r="K46" s="38"/>
      <c r="L46" s="36"/>
      <c r="M46" s="164">
        <f>SUM(M40:M45)</f>
        <v>42664</v>
      </c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ht="26.25" customHeight="1">
      <c r="A47" s="104"/>
      <c r="B47" s="107">
        <v>2.0</v>
      </c>
      <c r="C47" s="168" t="s">
        <v>226</v>
      </c>
      <c r="D47" s="38"/>
      <c r="E47" s="38"/>
      <c r="F47" s="38"/>
      <c r="G47" s="36"/>
      <c r="H47" s="169">
        <f>IF(M37&gt;700000,0,IF(M46&lt;25001,M46,25000))</f>
        <v>0</v>
      </c>
      <c r="I47" s="36"/>
      <c r="J47" s="168" t="s">
        <v>227</v>
      </c>
      <c r="K47" s="36"/>
      <c r="L47" s="170">
        <f>IF(X50="","",X50)</f>
        <v>0</v>
      </c>
      <c r="M47" s="164">
        <f>IF(X50&gt;0,X50,IF(M37&gt;700000,0,IF(M46&lt;25001,M46,25000)))</f>
        <v>0</v>
      </c>
      <c r="N47" s="100"/>
      <c r="O47" s="100"/>
      <c r="P47" s="100"/>
      <c r="Q47" s="100"/>
      <c r="R47" s="171"/>
      <c r="S47" s="171"/>
      <c r="T47" s="171"/>
      <c r="U47" s="171"/>
      <c r="V47" s="171"/>
      <c r="W47" s="171"/>
      <c r="X47" s="171" t="s">
        <v>228</v>
      </c>
      <c r="Y47" s="100"/>
      <c r="Z47" s="100"/>
    </row>
    <row r="48" ht="15.75" customHeight="1">
      <c r="A48" s="104"/>
      <c r="B48" s="107">
        <v>3.0</v>
      </c>
      <c r="C48" s="117" t="s">
        <v>202</v>
      </c>
      <c r="D48" s="38"/>
      <c r="E48" s="38"/>
      <c r="F48" s="38"/>
      <c r="G48" s="38"/>
      <c r="H48" s="38"/>
      <c r="I48" s="38"/>
      <c r="J48" s="38"/>
      <c r="K48" s="38"/>
      <c r="L48" s="36"/>
      <c r="M48" s="164">
        <f>M46-M47</f>
        <v>42664</v>
      </c>
      <c r="N48" s="100"/>
      <c r="O48" s="100"/>
      <c r="P48" s="100"/>
      <c r="Q48" s="100"/>
      <c r="R48" s="172" t="s">
        <v>229</v>
      </c>
      <c r="S48" s="173"/>
      <c r="T48" s="174">
        <f>M37</f>
        <v>926640</v>
      </c>
      <c r="U48" s="171"/>
      <c r="V48" s="175">
        <v>700000.0</v>
      </c>
      <c r="W48" s="171"/>
      <c r="X48" s="174">
        <f t="shared" ref="X48:X49" si="1">IF($T$48&gt;$V$48,T48-V48,0)</f>
        <v>226640</v>
      </c>
      <c r="Y48" s="100"/>
      <c r="Z48" s="100"/>
    </row>
    <row r="49" ht="18.75" customHeight="1">
      <c r="A49" s="104"/>
      <c r="B49" s="107">
        <v>4.0</v>
      </c>
      <c r="C49" s="117" t="s">
        <v>203</v>
      </c>
      <c r="D49" s="38"/>
      <c r="E49" s="38"/>
      <c r="F49" s="38"/>
      <c r="G49" s="38"/>
      <c r="H49" s="38"/>
      <c r="I49" s="38"/>
      <c r="J49" s="38"/>
      <c r="K49" s="38"/>
      <c r="L49" s="36"/>
      <c r="M49" s="164">
        <f>ROUND(M48*0.04,0)</f>
        <v>1707</v>
      </c>
      <c r="N49" s="100"/>
      <c r="O49" s="100"/>
      <c r="P49" s="100"/>
      <c r="Q49" s="100"/>
      <c r="R49" s="172" t="s">
        <v>230</v>
      </c>
      <c r="S49" s="173"/>
      <c r="T49" s="174">
        <f>M46</f>
        <v>42664</v>
      </c>
      <c r="U49" s="171"/>
      <c r="V49" s="175">
        <v>0.0</v>
      </c>
      <c r="W49" s="171"/>
      <c r="X49" s="174">
        <f t="shared" si="1"/>
        <v>42664</v>
      </c>
      <c r="Y49" s="100"/>
      <c r="Z49" s="100"/>
    </row>
    <row r="50" ht="18.75" customHeight="1">
      <c r="A50" s="104"/>
      <c r="B50" s="115" t="s">
        <v>204</v>
      </c>
      <c r="C50" s="38"/>
      <c r="D50" s="38"/>
      <c r="E50" s="38"/>
      <c r="F50" s="38"/>
      <c r="G50" s="38"/>
      <c r="H50" s="38"/>
      <c r="I50" s="38"/>
      <c r="J50" s="38"/>
      <c r="K50" s="38"/>
      <c r="L50" s="36"/>
      <c r="M50" s="164">
        <f>SUM(M48:M49)</f>
        <v>44371</v>
      </c>
      <c r="N50" s="100"/>
      <c r="O50" s="100"/>
      <c r="P50" s="100"/>
      <c r="Q50" s="100"/>
      <c r="R50" s="172" t="s">
        <v>231</v>
      </c>
      <c r="S50" s="173"/>
      <c r="T50" s="174">
        <f>M49</f>
        <v>1707</v>
      </c>
      <c r="U50" s="171"/>
      <c r="V50" s="171"/>
      <c r="W50" s="176" t="s">
        <v>232</v>
      </c>
      <c r="X50" s="175">
        <f>IF(X49&gt;X48,X49-X48,0)</f>
        <v>0</v>
      </c>
      <c r="Y50" s="100"/>
      <c r="Z50" s="100"/>
    </row>
    <row r="51" ht="18.75" customHeight="1">
      <c r="A51" s="104">
        <v>17.0</v>
      </c>
      <c r="B51" s="117" t="s">
        <v>205</v>
      </c>
      <c r="C51" s="38"/>
      <c r="D51" s="38"/>
      <c r="E51" s="38"/>
      <c r="F51" s="38"/>
      <c r="G51" s="38"/>
      <c r="H51" s="38"/>
      <c r="I51" s="38"/>
      <c r="J51" s="38"/>
      <c r="K51" s="38"/>
      <c r="L51" s="36"/>
      <c r="M51" s="164"/>
      <c r="N51" s="100"/>
      <c r="O51" s="100"/>
      <c r="P51" s="100"/>
      <c r="Q51" s="100"/>
      <c r="R51" s="172" t="s">
        <v>233</v>
      </c>
      <c r="S51" s="173"/>
      <c r="T51" s="171"/>
      <c r="U51" s="171"/>
      <c r="V51" s="171"/>
      <c r="W51" s="171"/>
      <c r="X51" s="171"/>
      <c r="Y51" s="100"/>
      <c r="Z51" s="100"/>
    </row>
    <row r="52" ht="18.75" customHeight="1">
      <c r="A52" s="104">
        <v>18.0</v>
      </c>
      <c r="B52" s="117" t="s">
        <v>206</v>
      </c>
      <c r="C52" s="38"/>
      <c r="D52" s="38"/>
      <c r="E52" s="38"/>
      <c r="F52" s="38"/>
      <c r="G52" s="38"/>
      <c r="H52" s="38"/>
      <c r="I52" s="38"/>
      <c r="J52" s="38"/>
      <c r="K52" s="38"/>
      <c r="L52" s="36"/>
      <c r="M52" s="164">
        <f>ROUND(M50-M51,-1)</f>
        <v>44370</v>
      </c>
      <c r="N52" s="100"/>
      <c r="O52" s="100"/>
      <c r="P52" s="100"/>
      <c r="Q52" s="100"/>
      <c r="R52" s="172" t="s">
        <v>234</v>
      </c>
      <c r="S52" s="173"/>
      <c r="T52" s="174">
        <f>SUM(T48:T51)</f>
        <v>971011</v>
      </c>
      <c r="U52" s="171"/>
      <c r="V52" s="171"/>
      <c r="W52" s="171" t="s">
        <v>235</v>
      </c>
      <c r="X52" s="174">
        <f>T49-X50</f>
        <v>42664</v>
      </c>
      <c r="Y52" s="100"/>
      <c r="Z52" s="100"/>
    </row>
    <row r="53" ht="48.75" customHeight="1">
      <c r="A53" s="145">
        <v>19.0</v>
      </c>
      <c r="B53" s="146" t="s">
        <v>207</v>
      </c>
      <c r="C53" s="114"/>
      <c r="D53" s="147" t="s">
        <v>208</v>
      </c>
      <c r="E53" s="36"/>
      <c r="F53" s="147" t="s">
        <v>209</v>
      </c>
      <c r="G53" s="36"/>
      <c r="H53" s="147" t="s">
        <v>210</v>
      </c>
      <c r="I53" s="36"/>
      <c r="J53" s="147" t="s">
        <v>211</v>
      </c>
      <c r="K53" s="36"/>
      <c r="L53" s="148" t="s">
        <v>212</v>
      </c>
      <c r="M53" s="149" t="s">
        <v>213</v>
      </c>
      <c r="N53" s="100"/>
      <c r="O53" s="100"/>
      <c r="P53" s="100"/>
      <c r="Q53" s="100"/>
      <c r="R53" s="171"/>
      <c r="S53" s="171"/>
      <c r="T53" s="171"/>
      <c r="U53" s="171"/>
      <c r="V53" s="171"/>
      <c r="W53" s="171"/>
      <c r="X53" s="171"/>
      <c r="Y53" s="100"/>
      <c r="Z53" s="100"/>
    </row>
    <row r="54" ht="19.5" customHeight="1">
      <c r="A54" s="124"/>
      <c r="B54" s="128"/>
      <c r="C54" s="129"/>
      <c r="D54" s="177">
        <f>SUM('GA 55A'!V8:V14)</f>
        <v>56000</v>
      </c>
      <c r="E54" s="36"/>
      <c r="F54" s="177">
        <f>SUM('GA 55A'!V15:V17)</f>
        <v>38000</v>
      </c>
      <c r="G54" s="36"/>
      <c r="H54" s="177">
        <f>SUM('GA 55A'!V18)</f>
        <v>15000</v>
      </c>
      <c r="I54" s="36"/>
      <c r="J54" s="177">
        <f>SUM('GA 55A'!V19)</f>
        <v>15000</v>
      </c>
      <c r="K54" s="36"/>
      <c r="L54" s="178">
        <f>SUM('GA 55A'!$V$20:$V$27,Oth.Deductions!F21)</f>
        <v>1811</v>
      </c>
      <c r="M54" s="164">
        <f>SUM(D54:L54)</f>
        <v>125811</v>
      </c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ht="19.5" customHeight="1">
      <c r="A55" s="179" t="str">
        <f>IF(M52&gt;M54,"Income Tax Payable",IF(M52&lt;M54,"Income Tax Refundable","Income Tax No Need"))</f>
        <v>Income Tax Refundable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6"/>
      <c r="M55" s="164">
        <f>M52-M54</f>
        <v>-81441</v>
      </c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ht="9.75" customHeight="1">
      <c r="A56" s="153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54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ht="15.0" customHeight="1">
      <c r="A57" s="155" t="s">
        <v>75</v>
      </c>
      <c r="B57" s="7"/>
      <c r="C57" s="7"/>
      <c r="D57" s="7"/>
      <c r="E57" s="156" t="s">
        <v>214</v>
      </c>
      <c r="F57" s="7"/>
      <c r="G57" s="7"/>
      <c r="H57" s="7"/>
      <c r="I57" s="7"/>
      <c r="J57" s="7"/>
      <c r="K57" s="7"/>
      <c r="L57" s="157" t="s">
        <v>76</v>
      </c>
      <c r="M57" s="8"/>
      <c r="N57" s="69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ht="15.7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ht="15.7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ht="15.7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ht="15.7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ht="15.7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ht="15.7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ht="15.7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ht="15.7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ht="15.7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ht="15.7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ht="15.7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ht="15.7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ht="15.7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ht="15.7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ht="15.75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ht="15.7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ht="15.75" customHeigh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ht="15.75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ht="15.7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ht="15.75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ht="15.7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ht="15.7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ht="15.7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ht="15.7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ht="15.7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ht="15.75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ht="15.7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ht="15.7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ht="15.7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ht="15.75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ht="15.7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ht="15.75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ht="15.7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ht="15.7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ht="15.75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ht="15.75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ht="15.75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ht="15.75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ht="15.7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ht="15.75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ht="15.75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ht="15.75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ht="15.7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ht="15.75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ht="15.75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ht="15.7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ht="15.7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ht="15.7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ht="15.7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ht="15.7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ht="15.7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ht="15.7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ht="15.7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ht="15.7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ht="15.7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ht="15.7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ht="15.7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ht="15.7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ht="15.7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ht="15.7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ht="15.7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ht="15.7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ht="15.7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ht="15.7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ht="15.7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ht="15.7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ht="15.7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ht="15.7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ht="15.7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ht="15.7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ht="15.7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ht="15.7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ht="15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ht="15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ht="15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ht="15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ht="15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ht="15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ht="15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ht="15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ht="15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ht="15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ht="15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ht="15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ht="15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ht="15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ht="15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ht="15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ht="15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ht="15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ht="15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ht="15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ht="15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ht="15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ht="15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ht="15.7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ht="15.7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ht="15.7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ht="15.7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ht="15.7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ht="15.7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ht="15.7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ht="15.7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ht="15.7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ht="15.7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ht="15.7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ht="15.7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ht="15.7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ht="15.7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ht="15.7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ht="15.7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ht="15.7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ht="15.7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ht="15.7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ht="15.7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ht="15.7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ht="15.7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ht="15.7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ht="15.7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ht="15.7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ht="15.7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ht="15.7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ht="15.7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ht="15.7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ht="15.7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ht="15.7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ht="15.7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ht="15.7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ht="15.7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ht="15.7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ht="15.7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ht="15.7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ht="15.7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ht="15.7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ht="15.7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ht="15.7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ht="15.7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ht="15.7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ht="15.7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ht="15.7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ht="15.7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ht="15.7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ht="15.7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ht="15.7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ht="15.7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ht="15.7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ht="15.7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ht="15.7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ht="15.7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ht="15.7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ht="15.7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ht="15.7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ht="15.7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ht="15.7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ht="15.7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ht="15.7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ht="15.7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ht="15.7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ht="15.7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ht="15.7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ht="15.7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ht="15.7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ht="15.7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ht="15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ht="15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ht="15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ht="15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ht="15.7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ht="15.7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ht="15.7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ht="15.7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ht="15.7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ht="15.7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ht="15.7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ht="15.7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ht="15.7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ht="15.7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ht="15.7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ht="15.7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ht="15.7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ht="15.7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ht="15.7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ht="15.7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ht="15.7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ht="15.7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ht="15.7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ht="15.7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ht="15.7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ht="15.7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ht="15.7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ht="15.7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ht="15.7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ht="15.7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ht="15.7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ht="15.7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ht="15.7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ht="15.7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ht="15.7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ht="15.7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ht="15.7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ht="15.7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ht="15.7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ht="15.7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ht="15.7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ht="15.7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ht="15.7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ht="15.7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ht="15.7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ht="15.7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ht="15.7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ht="15.7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ht="15.7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ht="15.7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ht="15.7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ht="15.7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ht="15.7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ht="15.7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ht="15.7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ht="15.7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ht="15.7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ht="15.7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ht="15.7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ht="15.7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ht="15.7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ht="15.7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ht="15.7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ht="15.7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ht="15.7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ht="15.7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ht="15.7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ht="15.7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ht="15.7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ht="15.7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ht="15.7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ht="15.7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ht="15.7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ht="15.7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ht="15.7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ht="15.7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ht="15.7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ht="15.7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ht="15.7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ht="15.7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ht="15.7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ht="15.7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ht="15.7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ht="15.7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ht="15.7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ht="15.7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ht="15.7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ht="15.7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ht="15.7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ht="15.7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ht="15.7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ht="15.7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ht="15.7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ht="15.7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ht="15.7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ht="15.7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ht="15.7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ht="15.7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ht="15.7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ht="15.7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ht="15.75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ht="15.75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ht="15.75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ht="15.75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ht="15.75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ht="15.75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ht="15.75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ht="15.75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ht="15.75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ht="15.75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ht="15.75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ht="15.75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ht="15.75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ht="15.7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ht="15.75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ht="15.75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ht="15.75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ht="15.75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ht="15.7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ht="15.75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ht="15.75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ht="15.75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ht="15.75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ht="15.75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ht="15.75" customHeight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ht="15.75" customHeight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ht="15.75" customHeight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ht="15.75" customHeight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ht="15.75" customHeight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ht="15.75" customHeight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ht="15.75" customHeight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ht="15.75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ht="15.75" customHeight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ht="15.75" customHeight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ht="15.75" customHeight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ht="15.75" customHeight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ht="15.75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ht="15.75" customHeight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ht="15.75" customHeight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ht="15.75" customHeight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ht="15.75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ht="15.75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ht="15.75" customHeight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ht="15.75" customHeight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ht="15.75" customHeight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ht="15.75" customHeight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ht="15.75" customHeight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ht="15.75" customHeight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ht="15.75" customHeight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ht="15.75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ht="15.75" customHeight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ht="15.75" customHeight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ht="15.75" customHeigh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ht="15.75" customHeigh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ht="15.75" customHeight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ht="15.75" customHeight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ht="15.75" customHeight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ht="15.75" customHeight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ht="15.75" customHeight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ht="15.75" customHeight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ht="15.75" customHeight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ht="15.75" customHeight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ht="15.75" customHeight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ht="15.75" customHeight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ht="15.75" customHeight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ht="15.75" customHeight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ht="15.75" customHeight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ht="15.75" customHeight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ht="15.75" customHeight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ht="15.75" customHeight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ht="15.75" customHeight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ht="15.75" customHeight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ht="15.75" customHeight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ht="15.75" customHeight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ht="15.75" customHeigh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ht="15.75" customHeigh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ht="15.75" customHeigh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ht="15.75" customHeigh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ht="15.75" customHeight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ht="15.75" customHeigh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ht="15.75" customHeigh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ht="15.75" customHeigh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ht="15.75" customHeigh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ht="15.75" customHeigh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ht="15.7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ht="15.7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ht="15.7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ht="15.7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ht="15.7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ht="15.7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ht="15.7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ht="15.7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ht="15.7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ht="15.7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ht="15.7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ht="15.7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ht="15.7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ht="15.7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ht="15.7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ht="15.7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ht="15.7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ht="15.7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ht="15.7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ht="15.7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ht="15.7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ht="15.7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ht="15.7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ht="15.7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ht="15.7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ht="15.7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ht="15.7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ht="15.7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ht="15.7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ht="15.7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ht="15.7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ht="15.7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ht="15.7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ht="15.7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ht="15.7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ht="15.7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ht="15.7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ht="15.7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ht="15.7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ht="15.7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ht="15.7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ht="15.7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ht="15.7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ht="15.7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ht="15.7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ht="15.7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ht="15.7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ht="15.7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ht="15.7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ht="15.7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ht="15.7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ht="15.7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ht="15.7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ht="15.7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ht="15.7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ht="15.7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ht="15.7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ht="15.7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ht="15.7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ht="15.7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ht="15.7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ht="15.7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ht="15.7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ht="15.7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ht="15.7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ht="15.7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ht="15.7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ht="15.7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ht="15.7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ht="15.7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ht="15.7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ht="15.7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ht="15.7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ht="15.7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ht="15.7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ht="15.7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ht="15.7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ht="15.7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ht="15.7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ht="15.7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ht="15.7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ht="15.7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ht="15.7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ht="15.7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ht="15.7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ht="15.7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ht="15.7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ht="15.7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ht="15.7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ht="15.7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ht="15.7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ht="15.7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ht="15.7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ht="15.7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ht="15.7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ht="15.7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ht="15.7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ht="15.7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ht="15.7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ht="15.7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ht="15.7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ht="15.7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ht="15.7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ht="15.7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ht="15.7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ht="15.7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ht="15.7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ht="15.7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ht="15.7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ht="15.7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ht="15.7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ht="15.7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ht="15.7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ht="15.7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ht="15.7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ht="15.7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ht="15.7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ht="15.7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ht="15.7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ht="15.7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ht="15.7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ht="15.7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ht="15.7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ht="15.7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ht="15.7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ht="15.7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ht="15.7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ht="15.7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ht="15.7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ht="15.7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ht="15.7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ht="15.7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ht="15.7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ht="15.7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ht="15.7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ht="15.7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ht="15.7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ht="15.7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ht="15.7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ht="15.7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ht="15.7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ht="15.7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ht="15.7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ht="15.7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ht="15.7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ht="15.7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ht="15.7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ht="15.7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ht="15.7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ht="15.7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ht="15.7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ht="15.7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ht="15.7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ht="15.7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ht="15.7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ht="15.7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ht="15.7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ht="15.7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ht="15.7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ht="15.7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ht="15.7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ht="15.7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ht="15.7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ht="15.7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ht="15.7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ht="15.7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ht="15.7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ht="15.7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ht="15.7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ht="15.7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ht="15.7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ht="15.7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ht="15.7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ht="15.7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ht="15.7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ht="15.7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ht="15.7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ht="15.7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ht="15.7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ht="15.7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ht="15.7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ht="15.7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ht="15.7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ht="15.7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ht="15.7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ht="15.7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ht="15.7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ht="15.7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ht="15.7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ht="15.7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ht="15.7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ht="15.7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ht="15.7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ht="15.7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ht="15.7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ht="15.7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ht="15.7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ht="15.7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ht="15.7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ht="15.7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ht="15.7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ht="15.7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ht="15.7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ht="15.7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ht="15.7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ht="15.7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ht="15.7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ht="15.7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ht="15.7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ht="15.7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ht="15.7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ht="15.7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ht="15.7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ht="15.7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ht="15.7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ht="15.7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ht="15.7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ht="15.7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ht="15.7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ht="15.7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ht="15.7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ht="15.7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ht="15.7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ht="15.7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ht="15.7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ht="15.7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ht="15.7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ht="15.7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ht="15.7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ht="15.7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ht="15.7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ht="15.7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ht="15.7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ht="15.7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ht="15.7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ht="15.7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ht="15.7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ht="15.7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ht="15.7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ht="15.7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ht="15.7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ht="15.7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ht="15.7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ht="15.7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ht="15.7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ht="15.7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ht="15.7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ht="15.7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ht="15.7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ht="15.7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ht="15.7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ht="15.7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ht="15.7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ht="15.7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ht="15.7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ht="15.7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ht="15.7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ht="15.7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ht="15.7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ht="15.7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ht="15.7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ht="15.7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ht="15.7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ht="15.7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ht="15.7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ht="15.7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ht="15.7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ht="15.7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ht="15.7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ht="15.7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ht="15.7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ht="15.7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ht="15.7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ht="15.7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ht="15.7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ht="15.7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ht="15.7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ht="15.7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ht="15.7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ht="15.7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ht="15.7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ht="15.7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ht="15.7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ht="15.7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ht="15.7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ht="15.7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ht="15.7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ht="15.7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ht="15.7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ht="15.7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ht="15.7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ht="15.7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ht="15.7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ht="15.7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ht="15.7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ht="15.7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ht="15.7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ht="15.7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ht="15.7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ht="15.7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ht="15.7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ht="15.7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ht="15.7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ht="15.7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ht="15.7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ht="15.7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ht="15.7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ht="15.7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ht="15.7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ht="15.7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ht="15.7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ht="15.7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ht="15.7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ht="15.7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ht="15.7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ht="15.7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ht="15.7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ht="15.7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ht="15.7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ht="15.7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ht="15.7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ht="15.7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ht="15.7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ht="15.7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ht="15.7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ht="15.7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ht="15.7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ht="15.7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ht="15.7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ht="15.7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ht="15.7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ht="15.7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ht="15.7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ht="15.7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ht="15.7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ht="15.7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ht="15.7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ht="15.7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ht="15.7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ht="15.7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ht="15.7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ht="15.7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ht="15.7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ht="15.7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ht="15.7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ht="15.7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ht="15.7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ht="15.7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ht="15.7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ht="15.7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ht="15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ht="15.7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ht="15.7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ht="15.7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ht="15.7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ht="15.7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ht="15.7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ht="15.7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ht="15.7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ht="15.7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ht="15.7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ht="15.7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ht="15.7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ht="15.7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ht="15.7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ht="15.7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ht="15.7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ht="15.7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ht="15.7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ht="15.7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ht="15.7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ht="15.7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ht="15.7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ht="15.7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ht="15.7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ht="15.7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ht="15.7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ht="15.7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ht="15.7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ht="15.7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ht="15.7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ht="15.7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ht="15.7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ht="15.7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ht="15.7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ht="15.7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ht="15.7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ht="15.7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ht="15.7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ht="15.7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ht="15.7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ht="15.7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ht="15.7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ht="15.7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ht="15.7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ht="15.7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ht="15.7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ht="15.7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ht="15.7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ht="15.7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ht="15.7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ht="15.7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ht="15.7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ht="15.7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ht="15.7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ht="15.7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ht="15.7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ht="15.7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ht="15.7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ht="15.7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ht="15.7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ht="15.7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ht="15.7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ht="15.7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ht="15.7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ht="15.7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ht="15.7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ht="15.7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ht="15.7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ht="15.7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ht="15.7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ht="15.7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ht="15.7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ht="15.7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ht="15.7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ht="15.7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ht="15.7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ht="15.7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ht="15.7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ht="15.7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ht="15.7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ht="15.7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ht="15.7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ht="15.7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ht="15.7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ht="15.7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ht="15.7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ht="15.7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ht="15.7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ht="15.7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ht="15.7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ht="15.7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ht="15.7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ht="15.7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ht="15.7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ht="15.7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ht="15.7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ht="15.7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ht="15.7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ht="15.7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ht="15.7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ht="15.7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ht="15.7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ht="15.7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ht="15.7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ht="15.7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ht="15.7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ht="15.7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ht="15.7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ht="15.7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ht="15.7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ht="15.7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ht="15.7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ht="15.7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ht="15.7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ht="15.7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ht="15.7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ht="15.7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ht="15.7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ht="15.7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ht="15.7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ht="15.7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ht="15.7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ht="15.7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ht="15.7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ht="15.7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ht="15.7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ht="15.7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ht="15.7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ht="15.7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ht="15.7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ht="15.7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ht="15.7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ht="15.7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ht="15.7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ht="15.7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ht="15.7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ht="15.7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ht="15.7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ht="15.7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ht="15.7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ht="15.7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ht="15.7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ht="15.7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ht="15.7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ht="15.7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ht="15.7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ht="15.7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ht="15.7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ht="15.7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ht="15.7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ht="15.7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ht="15.7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ht="15.7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ht="15.7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ht="15.7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ht="15.7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ht="15.7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ht="15.7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ht="15.7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ht="15.7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ht="15.7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ht="15.7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ht="15.7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ht="15.7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ht="15.7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ht="15.7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ht="15.7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ht="15.7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ht="15.7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ht="15.7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ht="15.7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ht="15.7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ht="15.7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ht="15.7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ht="15.7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ht="15.7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ht="15.7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ht="15.7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ht="15.7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ht="15.7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ht="15.7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ht="15.7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ht="15.7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ht="15.7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ht="15.7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ht="15.7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ht="15.7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ht="15.7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ht="15.7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ht="15.7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ht="15.7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ht="15.7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ht="15.7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ht="15.7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ht="15.7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ht="15.7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ht="15.7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ht="15.7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ht="15.7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ht="15.7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ht="15.7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ht="15.7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ht="15.7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ht="15.7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ht="15.7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ht="15.7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ht="15.7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ht="15.7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ht="15.7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ht="15.7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ht="15.7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ht="15.7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ht="15.7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ht="15.7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ht="15.7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ht="15.7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ht="15.7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ht="15.7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ht="15.7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ht="15.7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ht="15.7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ht="15.7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ht="15.7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ht="15.7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ht="15.7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ht="15.7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ht="15.7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ht="15.7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ht="15.7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ht="15.7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ht="15.7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ht="15.7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ht="15.7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ht="15.7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ht="15.7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ht="15.7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ht="15.75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ht="15.75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ht="15.75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ht="15.75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ht="15.75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ht="15.75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ht="15.75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ht="15.75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ht="15.75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mergeCells count="102">
    <mergeCell ref="B3:C3"/>
    <mergeCell ref="A7:A10"/>
    <mergeCell ref="A12:A15"/>
    <mergeCell ref="B13:C14"/>
    <mergeCell ref="A1:M1"/>
    <mergeCell ref="A2:M2"/>
    <mergeCell ref="D3:H3"/>
    <mergeCell ref="J3:K3"/>
    <mergeCell ref="B4:L4"/>
    <mergeCell ref="B5:L5"/>
    <mergeCell ref="B6:L6"/>
    <mergeCell ref="H12:J12"/>
    <mergeCell ref="K12:L12"/>
    <mergeCell ref="M12:M14"/>
    <mergeCell ref="H13:I13"/>
    <mergeCell ref="J13:L13"/>
    <mergeCell ref="H14:I14"/>
    <mergeCell ref="J14:L14"/>
    <mergeCell ref="B7:K7"/>
    <mergeCell ref="M7:M9"/>
    <mergeCell ref="B8:K8"/>
    <mergeCell ref="B9:K9"/>
    <mergeCell ref="B10:L10"/>
    <mergeCell ref="B11:L11"/>
    <mergeCell ref="B12:G12"/>
    <mergeCell ref="D13:E13"/>
    <mergeCell ref="F13:G13"/>
    <mergeCell ref="D14:E14"/>
    <mergeCell ref="F14:G14"/>
    <mergeCell ref="B15:L15"/>
    <mergeCell ref="B16:L16"/>
    <mergeCell ref="B17:L17"/>
    <mergeCell ref="B18:L18"/>
    <mergeCell ref="B19:M19"/>
    <mergeCell ref="B20:L20"/>
    <mergeCell ref="B21:L21"/>
    <mergeCell ref="B22:L22"/>
    <mergeCell ref="B23:L23"/>
    <mergeCell ref="B24:L24"/>
    <mergeCell ref="C25:L25"/>
    <mergeCell ref="C26:L26"/>
    <mergeCell ref="C27:L27"/>
    <mergeCell ref="C28:L28"/>
    <mergeCell ref="C29:L29"/>
    <mergeCell ref="C30:L30"/>
    <mergeCell ref="C31:L31"/>
    <mergeCell ref="R49:S49"/>
    <mergeCell ref="R52:S52"/>
    <mergeCell ref="C47:G47"/>
    <mergeCell ref="C48:L48"/>
    <mergeCell ref="R48:S48"/>
    <mergeCell ref="C49:L49"/>
    <mergeCell ref="B50:L50"/>
    <mergeCell ref="B51:L51"/>
    <mergeCell ref="B52:L52"/>
    <mergeCell ref="J54:K54"/>
    <mergeCell ref="A55:L55"/>
    <mergeCell ref="A57:D57"/>
    <mergeCell ref="E57:K57"/>
    <mergeCell ref="L57:M57"/>
    <mergeCell ref="A53:A54"/>
    <mergeCell ref="B53:C54"/>
    <mergeCell ref="D53:E53"/>
    <mergeCell ref="F53:G53"/>
    <mergeCell ref="H53:I53"/>
    <mergeCell ref="J53:K53"/>
    <mergeCell ref="D54:E54"/>
    <mergeCell ref="C32:L32"/>
    <mergeCell ref="C33:L33"/>
    <mergeCell ref="B34:L34"/>
    <mergeCell ref="B35:L35"/>
    <mergeCell ref="B36:L36"/>
    <mergeCell ref="B37:L37"/>
    <mergeCell ref="B38:L38"/>
    <mergeCell ref="J40:K40"/>
    <mergeCell ref="J41:K41"/>
    <mergeCell ref="J43:K43"/>
    <mergeCell ref="J44:K44"/>
    <mergeCell ref="J45:K45"/>
    <mergeCell ref="F41:H41"/>
    <mergeCell ref="F42:H42"/>
    <mergeCell ref="F43:H43"/>
    <mergeCell ref="F44:H44"/>
    <mergeCell ref="F45:H45"/>
    <mergeCell ref="B39:E39"/>
    <mergeCell ref="F39:I39"/>
    <mergeCell ref="J39:L39"/>
    <mergeCell ref="B40:D40"/>
    <mergeCell ref="F40:H40"/>
    <mergeCell ref="B41:D41"/>
    <mergeCell ref="J42:K42"/>
    <mergeCell ref="B42:D42"/>
    <mergeCell ref="B43:D43"/>
    <mergeCell ref="B44:D44"/>
    <mergeCell ref="B45:D45"/>
    <mergeCell ref="C46:L46"/>
    <mergeCell ref="H47:I47"/>
    <mergeCell ref="J47:K47"/>
    <mergeCell ref="R50:S50"/>
    <mergeCell ref="R51:S51"/>
    <mergeCell ref="F54:G54"/>
    <mergeCell ref="H54:I54"/>
  </mergeCells>
  <printOptions horizontalCentered="1"/>
  <pageMargins bottom="0.393700787401575" footer="0.0" header="0.0" left="0.393700787401575" right="0.393700787401575" top="0.393700787401575"/>
  <pageSetup paperSize="9" scale="84" orientation="portrait"/>
  <headerFooter>
    <oddFooter>&amp;Cwww.ashwinisharma.com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2020-12-13T02:33:34Z</dcterms:created>
  <dc:creator>admin</dc:creator>
</cp:coreProperties>
</file>